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9855" activeTab="3"/>
  </bookViews>
  <sheets>
    <sheet name="DAD" sheetId="1" r:id="rId1"/>
    <sheet name="GFD" sheetId="2" r:id="rId2"/>
    <sheet name="KJD" sheetId="3" r:id="rId3"/>
    <sheet name="SZM" sheetId="4" r:id="rId4"/>
    <sheet name="MJ" sheetId="5" r:id="rId5"/>
    <sheet name="PS" sheetId="6" r:id="rId6"/>
    <sheet name="TS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<sst xmlns="http://schemas.openxmlformats.org/spreadsheetml/2006/main" count="1101" uniqueCount="155">
  <si>
    <t>N Á K L A D Y</t>
  </si>
  <si>
    <t>( v Kč)</t>
  </si>
  <si>
    <t>Č.účtu/ukazatel</t>
  </si>
  <si>
    <t>Rozpočet</t>
  </si>
  <si>
    <t>Rozp.upr.</t>
  </si>
  <si>
    <t xml:space="preserve">                   Skutečnost k 30.6.</t>
  </si>
  <si>
    <t>%čerp</t>
  </si>
  <si>
    <t xml:space="preserve">                   Skutečnost k 30.9.</t>
  </si>
  <si>
    <t xml:space="preserve">                   Skutečnost k 31.12.</t>
  </si>
  <si>
    <t>schválený</t>
  </si>
  <si>
    <t>k 30.6.</t>
  </si>
  <si>
    <t>Hl. Č</t>
  </si>
  <si>
    <t>DČ</t>
  </si>
  <si>
    <t>RU</t>
  </si>
  <si>
    <t>k 30.9.</t>
  </si>
  <si>
    <t>k 31.12.</t>
  </si>
  <si>
    <t>501 spotřeba - materiál</t>
  </si>
  <si>
    <t>502 spotřeba - el. energie</t>
  </si>
  <si>
    <t>502 spotřeba - plyn</t>
  </si>
  <si>
    <t>502 spotřeba - voda</t>
  </si>
  <si>
    <t>502 spotřeba - teplo, TUV</t>
  </si>
  <si>
    <t>503 spotř. ost.neskl. ….</t>
  </si>
  <si>
    <t>504 prodané zboží</t>
  </si>
  <si>
    <t xml:space="preserve">511 opr. a údržba </t>
  </si>
  <si>
    <t>512 cestovné</t>
  </si>
  <si>
    <t>518 ostatní služby</t>
  </si>
  <si>
    <t>521-528 nákl. na zaměst.</t>
  </si>
  <si>
    <t>531,532,538,591,595 daně</t>
  </si>
  <si>
    <t>541 smluvní pokuty …</t>
  </si>
  <si>
    <t>542 ost. pokuty a penále</t>
  </si>
  <si>
    <t>543 dary</t>
  </si>
  <si>
    <t>563 kursové ztráty</t>
  </si>
  <si>
    <t>547 manka a škody</t>
  </si>
  <si>
    <t>549 jiné ost. náklady</t>
  </si>
  <si>
    <t>551 odpisy dlouh.maj.</t>
  </si>
  <si>
    <t>555 tvorba zák. rezerv</t>
  </si>
  <si>
    <t>557 odpis pohledávky</t>
  </si>
  <si>
    <t>562 úroky</t>
  </si>
  <si>
    <t>569 ostatní fin. náklady</t>
  </si>
  <si>
    <t>náklady celkem</t>
  </si>
  <si>
    <t>Čerpání mzdových limitů</t>
  </si>
  <si>
    <t>Ukazatel</t>
  </si>
  <si>
    <t>Limit</t>
  </si>
  <si>
    <t>Skutečnost k 30.6.</t>
  </si>
  <si>
    <t>%</t>
  </si>
  <si>
    <t>Skutečnost k 30.9.</t>
  </si>
  <si>
    <t>Skutečnost k 31.12.</t>
  </si>
  <si>
    <t>hrubé mzdy</t>
  </si>
  <si>
    <t>OON</t>
  </si>
  <si>
    <t>počet pracovníků přep.</t>
  </si>
  <si>
    <t>průměrná mzda</t>
  </si>
  <si>
    <t xml:space="preserve">Hospodaření s fondy a jměním </t>
  </si>
  <si>
    <t>401 - jmění účetní jedn.</t>
  </si>
  <si>
    <t>411 - fond odměn</t>
  </si>
  <si>
    <t>412 - FKSP</t>
  </si>
  <si>
    <t>413 - rez.fond ze zlep.HV</t>
  </si>
  <si>
    <t>416 - fond reprod. majetku</t>
  </si>
  <si>
    <t>V Ý N O S Y</t>
  </si>
  <si>
    <t>603 výnosy z pronájmu</t>
  </si>
  <si>
    <t>642 ost. pokuty a penále</t>
  </si>
  <si>
    <t>645 výn. z prodeje DNM</t>
  </si>
  <si>
    <t>646 výn. z prodeje DHM</t>
  </si>
  <si>
    <t>648 čerpání fondů</t>
  </si>
  <si>
    <t>662 úroky</t>
  </si>
  <si>
    <t>663 kursové zisky</t>
  </si>
  <si>
    <t>665 výnosy z dl. fin. …</t>
  </si>
  <si>
    <t>vlastní výnosy celkem</t>
  </si>
  <si>
    <t>výnosy celkem</t>
  </si>
  <si>
    <t>hospodářský výsledek</t>
  </si>
  <si>
    <t>Stav pohledávek a závazků</t>
  </si>
  <si>
    <t>pohledávky do splatnosti</t>
  </si>
  <si>
    <t>pohledávky po splatnosti</t>
  </si>
  <si>
    <t>závazky do splatnosti</t>
  </si>
  <si>
    <t>závazky po splatnosti</t>
  </si>
  <si>
    <t>RS</t>
  </si>
  <si>
    <t>544 prodaný materiál</t>
  </si>
  <si>
    <t xml:space="preserve">Výsledek hospodaření </t>
  </si>
  <si>
    <t>506 aktivace dlouh.majetku</t>
  </si>
  <si>
    <t>507 aktivace oběž. majetku</t>
  </si>
  <si>
    <t>508 změna stavu zás.vl.výr.</t>
  </si>
  <si>
    <t>513 nákl. na reprezentaci</t>
  </si>
  <si>
    <t>548 tvorba fondů</t>
  </si>
  <si>
    <t>552,553,554 zůst.cena prod.m</t>
  </si>
  <si>
    <t>556 tvorba a zúčt.opr.pol.</t>
  </si>
  <si>
    <t>558 náklady z DDM</t>
  </si>
  <si>
    <t>414 - rez.fond - dary apod.</t>
  </si>
  <si>
    <t>601 výnosy za vl. výrobky</t>
  </si>
  <si>
    <t>602 výnosy z prodeje služeb</t>
  </si>
  <si>
    <t>604 výnosy z prod. zboží</t>
  </si>
  <si>
    <t>641 sml. pokuty a úroky</t>
  </si>
  <si>
    <t>643 výn. z odep. pohledávek</t>
  </si>
  <si>
    <t>644 výnosy z prod. mater.</t>
  </si>
  <si>
    <t>649 ost. výnosy z činnosti</t>
  </si>
  <si>
    <t>669 ost. fin. výnosy</t>
  </si>
  <si>
    <t>671 transfery stát. rozpočet</t>
  </si>
  <si>
    <t>672 transfery - MÚ provoz</t>
  </si>
  <si>
    <r>
      <t xml:space="preserve">        </t>
    </r>
    <r>
      <rPr>
        <sz val="9"/>
        <rFont val="Arial"/>
        <family val="2"/>
      </rPr>
      <t>transfery - MÚ účelové</t>
    </r>
  </si>
  <si>
    <t xml:space="preserve">        transfery - kraj</t>
  </si>
  <si>
    <t>transfery státních fondů</t>
  </si>
  <si>
    <t>transfery Úřad práce</t>
  </si>
  <si>
    <t>transfery - ostatní</t>
  </si>
  <si>
    <t>transfery celkem</t>
  </si>
  <si>
    <t>Organizace</t>
  </si>
  <si>
    <t>celkový hosp. výsledek</t>
  </si>
  <si>
    <t xml:space="preserve"> </t>
  </si>
  <si>
    <t>Technické služby města Příbrami</t>
  </si>
  <si>
    <t>Pečovatelská služba Příbram</t>
  </si>
  <si>
    <t>Městské jesle a rehabilitační stacionář Příbram</t>
  </si>
  <si>
    <t>Sportovní zařízení města Příbram</t>
  </si>
  <si>
    <t>Knihovna Jana Drdy</t>
  </si>
  <si>
    <t>Galerie Fantiška Drtikola</t>
  </si>
  <si>
    <t>Divadlo A. Dvořáka Příbram</t>
  </si>
  <si>
    <t xml:space="preserve">Závazky po splatnosti jsou ve většině případů faktury za knihy, které nebyly k 31.12.2012 zpracovány a byly uhrazeny </t>
  </si>
  <si>
    <t>na začátku roku 2013</t>
  </si>
  <si>
    <t>zaslána dne 9.10.2012 s účinností od 11.10.2012 výpověď z důvodu neplnění vzájemně uzavřené nájemní smlouvy. Nájemce na tuto výpověď neragoval, byla tudíž</t>
  </si>
  <si>
    <t>podána k místně příslušnému soudu žaloba na vyklizení nebytových prostor.</t>
  </si>
  <si>
    <t>2) jako každoročně probíhaly v zařízení nutné opravy, revize apod. Z oprav můžeme jmenovat např. oprava kotlů plynového topení (havárie), výměna čerpadel ve strojovně,</t>
  </si>
  <si>
    <t>částečná oprava podlah na ochozu velké haly zimního stadionu, průběžné opravy roleb, oprava zdiva vně i uvnitř budovy letního kina atd.</t>
  </si>
  <si>
    <t xml:space="preserve">výměna části rozvodů TUV a rozvodů pro ohřev bazénové vody, rekonstrukce malého bazénku na venkovním bazénu, repase kompresorů ve strojovně zimního stadionu, </t>
  </si>
  <si>
    <t>obsahuje mj. neuhrazený dobropis, již řešeno soudní cestou</t>
  </si>
  <si>
    <t>Tím pádem také dochází k častým hospitalizacím, kdy poté klienti platí pouze režijní náklady a nevyužívají služby PS, čímž dochází ke snižování příjmů.</t>
  </si>
  <si>
    <t>zejména v DD a jeho okolí, drobné dárky, květiny při kulatých výročích apod.</t>
  </si>
  <si>
    <t>2) PS obdržela v roce 2012 sponzorské dary ve výši 433 500,- kč, které byly převedeny do rezervního fondu. V průběhu roku byla z darů použita částka 191 804,93 Kč na vylepšení prostředí</t>
  </si>
  <si>
    <t>pořízení nové bezdrátové signalizace na pokojích kientů aj.</t>
  </si>
  <si>
    <t>5) V domově důchodců je obsazeno všech 58 lůžek, která jsou v domově k dispozici, průměrný věk obyvatel je 84,1 roku, z toho 29 je trvale upoutaných na lůžko.</t>
  </si>
  <si>
    <t>galerie organizačně podíleli. Návštěvnost doplňkových programů činila cca 2 000 osob.</t>
  </si>
  <si>
    <t>3) Od července do září probíhala výstava obrazů Josefa Hlinomaze, která byla největší výstavou tohoto autora 70 zapůjčených děl, celkem výstavu navštívilo 1 300 osob.</t>
  </si>
  <si>
    <t xml:space="preserve">pomůcek. Rezervní fond ze zlepšeného hospodářského výsledku byl zcela vyčerpán. Bez zapojení fondů by hospodaření organizace bylo za rok 2012 ztrátové. </t>
  </si>
  <si>
    <t>(opravný daňový doklad - dobropis firmy SVZ Centrum s.r.o za skládku TKO Bytíz)</t>
  </si>
  <si>
    <t>1) Zvýšení nákladů v roce 2012 bylo způsobeno zejména nárůstem cen energií a služeb.</t>
  </si>
  <si>
    <t>2) V průběhu roku proběhly dvě investiční akce, a to rekonstrukce baru pro veřejnost v estrádním sále a rekonstrukce D-Klubu</t>
  </si>
  <si>
    <t>3) V roce 2012 vzrostl počet předplatitelů na 914 a členů Klubu mladého diváka na 300.</t>
  </si>
  <si>
    <t>4) Tradičně byly oceněny výkony herců, ať už širší nominací na cenu Thálie, nominací do úzké přehlídky na finále Festival smíchu a nominací na přehlídku českého divadla FOIBOS.</t>
  </si>
  <si>
    <t>5) Stále přetrvávají potíže s financováním kina, které divadlo téměř zcela dotuje ze svého provozu, i přes veškerá personální opatření, kdy počet osob, které pro kino pracují, byl</t>
  </si>
  <si>
    <t>snížen na nejnižší možný počet.</t>
  </si>
  <si>
    <t>1) Počet nakoupených titulů ovlivňuje rozpočet knihovny a vzrůstající ceny dokumentů. Knihy se nakupují pouze u dodavatelů poskytujících rabat, který v průměru v roce 2012 činil 37%. Mezi</t>
  </si>
  <si>
    <t>2) Výpůjčky roku 2012 dosahují téměř úrovně roku 2011 (99,49%). Pokles nastal zejména u výpůjčky časopisů, takže se postupně snižuje počet odebíraných titulů.</t>
  </si>
  <si>
    <t>1) Po celý rok byl plně využíván stroj SILKOT, v roce 2012 opravil 1 360 výtluk o celkové ploše 3 782 m2.</t>
  </si>
  <si>
    <t>opravy herních prvků na hřištích.</t>
  </si>
  <si>
    <t>4) Svoz komunálního odpadu je zajišťován v katastru města a dalších 45 obcích v regionu. V součinnosti s odborem životního prostředí byly průběžně likvidovány černé skládky.</t>
  </si>
  <si>
    <t xml:space="preserve">1) Galerie uspořádala v roce 2012 13 výstav, které navštívilo celkem 6 800 osob. Kromě 12 vernisáží proběhlo v prostorách galerie dalších 30 akcí, na nichž se pracovníci </t>
  </si>
  <si>
    <t>2) Nejnavštěvovanější výstavou roku byla interaktivní výstava pořádaná ve spolupráci s centrem popularizace vědy IQ Park Liberec.</t>
  </si>
  <si>
    <t>novými knihami jsou 742 dary a 33 tituly z grantu MK.</t>
  </si>
  <si>
    <t>3) Vzdělávací akce jsou zaměřeny především na děti a mládež. Knihovna spolupracuje se všemi místnímu mateřskými, základními i středními školami. Počet vzdělávacích akcí vzrostl na 586.</t>
  </si>
  <si>
    <t>4) Knihovna zabezpečuje reginální funkci knihoven, celkem "obhospodařuje" 150 knihoven z okresu Příbram, části okresu Beroun a části okresu Praha - západ. Tuto činnost financuje StČ kraj.</t>
  </si>
  <si>
    <t>1) V průběhu roku byly získány sponzorské dary v celkové výši 36 000,- Kč, které byly převedeny do rezervního fondu. Ten byl posléze zapojen na nákup vybavení a didaktických</t>
  </si>
  <si>
    <t>1) Faktorem, který významně ovlivňuje hospodaření, je zvyšující se věk klientů a tím pádem zhoršování jejich zdravotního stavu. V roce 2012 bylo již 88% klientů bez cizí pomoci imobilních.</t>
  </si>
  <si>
    <t>3) Z investičního fondu bylo použito 664 400,- Kč, ze kterých bylo hrazeno např. obložení stěn ve společenské místnosti domova důchodců, tvorba základových desek pro dokončení seniorparku,</t>
  </si>
  <si>
    <t>4) Pečovatelská služba byla v roce 2012 poskytnuta celkem 875 uživatelům, ze kterých bylo 17 imobilních, 187 těžce pohyblivých a 16 na invalidním vozíku.</t>
  </si>
  <si>
    <t xml:space="preserve">2) Byly obnoveny nástřiky na 175 přechodech, vyčištěno 180 kanálových vpustí. Větší opravou prošlo 7 čekáren MHD, jedna byla nově vyrobena a instalována. Průběžně byly zajišťovány </t>
  </si>
  <si>
    <t>3) TS udržují celkem 4 050 světelných bodů ve městě a 9 spádových obcích. V rámci údržby bylo opraveno 683 světelné body, 564 patice poničených většinou vandaly. V roce 2012 byla</t>
  </si>
  <si>
    <t>provedena rozsáhlá výměna 38 sloupů VO v oblasti ulic Smetanova, Purkyňova atd.</t>
  </si>
  <si>
    <t>5) V roce 2012 si zimní údržba vyžádala 46 zásahových dnů, na posyp bylo spotřebováno 764 t inertního materiálu a 461 t soli za více než milión korun.</t>
  </si>
  <si>
    <t>6) Psím útulkem v Lazci prošli v průběhu roku celkem 232 psi, z toho 111 bylo adoptováno, 88 si vyzvedli majitelé a 3 museli být pro špatný zdravotní stav utraceni.</t>
  </si>
  <si>
    <t>1) Nadále přetrvává problém s neuhrazenými pohledávkami, jejich výše k 31.12.2012 činila 2 442 650,76 Kč. Nájemci Restaurace zimní stadion byla prostřednictvím JUDr. Samka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</si>
</sst>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.0%"/>
    <numFmt numFmtId="166" formatCode="#,##0.0\ _K_č"/>
    <numFmt numFmtId="167" formatCode="0.0"/>
    <numFmt numFmtId="168" formatCode="#,##0.00&quot;     &quot;"/>
    <numFmt numFmtId="169" formatCode="\ #,##0.00&quot;      &quot;;\-#,##0.00&quot;      &quot;;&quot; -&quot;#&quot;      &quot;;@\ "/>
    <numFmt numFmtId="170" formatCode="#,#0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10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4" fontId="4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4" fontId="4" fillId="0" borderId="19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4" fontId="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" fontId="4" fillId="0" borderId="26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0" fontId="4" fillId="0" borderId="30" xfId="0" applyFont="1" applyBorder="1" applyAlignment="1">
      <alignment horizontal="right"/>
    </xf>
    <xf numFmtId="0" fontId="0" fillId="0" borderId="31" xfId="0" applyBorder="1" applyAlignment="1">
      <alignment/>
    </xf>
    <xf numFmtId="4" fontId="4" fillId="0" borderId="31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4" fontId="4" fillId="0" borderId="35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0" fontId="0" fillId="0" borderId="13" xfId="0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6" fillId="0" borderId="38" xfId="0" applyNumberFormat="1" applyFont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4" fontId="6" fillId="0" borderId="40" xfId="0" applyNumberFormat="1" applyFont="1" applyBorder="1" applyAlignment="1">
      <alignment horizontal="right"/>
    </xf>
    <xf numFmtId="4" fontId="6" fillId="0" borderId="41" xfId="0" applyNumberFormat="1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4" fontId="6" fillId="0" borderId="42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6" fillId="0" borderId="16" xfId="0" applyFont="1" applyBorder="1" applyAlignment="1">
      <alignment/>
    </xf>
    <xf numFmtId="4" fontId="6" fillId="0" borderId="17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4" fontId="6" fillId="0" borderId="39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18" xfId="0" applyFont="1" applyBorder="1" applyAlignment="1">
      <alignment/>
    </xf>
    <xf numFmtId="4" fontId="6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4" fontId="6" fillId="0" borderId="40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4" fontId="7" fillId="0" borderId="40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6" fillId="0" borderId="44" xfId="0" applyNumberFormat="1" applyFont="1" applyBorder="1" applyAlignment="1">
      <alignment horizontal="right"/>
    </xf>
    <xf numFmtId="4" fontId="6" fillId="0" borderId="45" xfId="0" applyNumberFormat="1" applyFont="1" applyBorder="1" applyAlignment="1">
      <alignment horizontal="right"/>
    </xf>
    <xf numFmtId="4" fontId="6" fillId="0" borderId="41" xfId="0" applyNumberFormat="1" applyFont="1" applyBorder="1" applyAlignment="1">
      <alignment/>
    </xf>
    <xf numFmtId="4" fontId="6" fillId="0" borderId="44" xfId="0" applyNumberFormat="1" applyFont="1" applyBorder="1" applyAlignment="1">
      <alignment/>
    </xf>
    <xf numFmtId="4" fontId="6" fillId="0" borderId="45" xfId="0" applyNumberFormat="1" applyFont="1" applyBorder="1" applyAlignment="1">
      <alignment/>
    </xf>
    <xf numFmtId="0" fontId="6" fillId="0" borderId="46" xfId="0" applyFont="1" applyBorder="1" applyAlignment="1">
      <alignment horizontal="right"/>
    </xf>
    <xf numFmtId="0" fontId="7" fillId="0" borderId="45" xfId="0" applyFont="1" applyBorder="1" applyAlignment="1">
      <alignment/>
    </xf>
    <xf numFmtId="0" fontId="7" fillId="0" borderId="21" xfId="0" applyFont="1" applyBorder="1" applyAlignment="1">
      <alignment/>
    </xf>
    <xf numFmtId="0" fontId="3" fillId="0" borderId="0" xfId="0" applyFont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4" fontId="6" fillId="0" borderId="26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6" fillId="0" borderId="49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3" fillId="0" borderId="22" xfId="0" applyNumberFormat="1" applyFont="1" applyBorder="1" applyAlignment="1">
      <alignment horizontal="center"/>
    </xf>
    <xf numFmtId="2" fontId="3" fillId="0" borderId="5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42" xfId="0" applyNumberFormat="1" applyFont="1" applyBorder="1" applyAlignment="1">
      <alignment/>
    </xf>
    <xf numFmtId="2" fontId="3" fillId="0" borderId="52" xfId="0" applyNumberFormat="1" applyFont="1" applyBorder="1" applyAlignment="1">
      <alignment/>
    </xf>
    <xf numFmtId="2" fontId="3" fillId="0" borderId="53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21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3" fillId="0" borderId="51" xfId="0" applyNumberFormat="1" applyFont="1" applyBorder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54" xfId="0" applyBorder="1" applyAlignment="1">
      <alignment/>
    </xf>
    <xf numFmtId="4" fontId="6" fillId="0" borderId="25" xfId="0" applyNumberFormat="1" applyFont="1" applyBorder="1" applyAlignment="1">
      <alignment/>
    </xf>
    <xf numFmtId="4" fontId="8" fillId="0" borderId="42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4" fontId="4" fillId="0" borderId="55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4" fontId="4" fillId="0" borderId="56" xfId="0" applyNumberFormat="1" applyFont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4" fontId="4" fillId="0" borderId="46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" fontId="4" fillId="0" borderId="44" xfId="0" applyNumberFormat="1" applyFont="1" applyBorder="1" applyAlignment="1">
      <alignment/>
    </xf>
    <xf numFmtId="0" fontId="4" fillId="0" borderId="57" xfId="0" applyFont="1" applyBorder="1" applyAlignment="1">
      <alignment horizontal="right"/>
    </xf>
    <xf numFmtId="4" fontId="4" fillId="0" borderId="58" xfId="0" applyNumberFormat="1" applyFont="1" applyBorder="1" applyAlignment="1">
      <alignment horizontal="right"/>
    </xf>
    <xf numFmtId="4" fontId="4" fillId="0" borderId="47" xfId="0" applyNumberFormat="1" applyFont="1" applyBorder="1" applyAlignment="1">
      <alignment horizontal="right"/>
    </xf>
    <xf numFmtId="4" fontId="0" fillId="0" borderId="46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8" fillId="0" borderId="59" xfId="0" applyNumberFormat="1" applyFont="1" applyBorder="1" applyAlignment="1">
      <alignment horizontal="right"/>
    </xf>
    <xf numFmtId="4" fontId="8" fillId="0" borderId="60" xfId="0" applyNumberFormat="1" applyFont="1" applyBorder="1" applyAlignment="1">
      <alignment horizontal="right"/>
    </xf>
    <xf numFmtId="0" fontId="4" fillId="0" borderId="42" xfId="0" applyFont="1" applyBorder="1" applyAlignment="1">
      <alignment horizontal="right"/>
    </xf>
    <xf numFmtId="4" fontId="8" fillId="0" borderId="23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/>
    </xf>
    <xf numFmtId="4" fontId="4" fillId="0" borderId="61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11" xfId="0" applyNumberFormat="1" applyFont="1" applyBorder="1" applyAlignment="1">
      <alignment horizontal="left"/>
    </xf>
    <xf numFmtId="2" fontId="3" fillId="0" borderId="6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6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4" fontId="0" fillId="0" borderId="44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52" xfId="0" applyNumberFormat="1" applyFont="1" applyBorder="1" applyAlignment="1">
      <alignment/>
    </xf>
    <xf numFmtId="2" fontId="0" fillId="0" borderId="48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54" xfId="0" applyNumberFormat="1" applyBorder="1" applyAlignment="1">
      <alignment/>
    </xf>
    <xf numFmtId="2" fontId="0" fillId="0" borderId="61" xfId="0" applyNumberFormat="1" applyBorder="1" applyAlignment="1">
      <alignment/>
    </xf>
    <xf numFmtId="2" fontId="0" fillId="0" borderId="61" xfId="0" applyNumberFormat="1" applyBorder="1" applyAlignment="1">
      <alignment/>
    </xf>
    <xf numFmtId="2" fontId="3" fillId="0" borderId="22" xfId="0" applyNumberFormat="1" applyFont="1" applyBorder="1" applyAlignment="1">
      <alignment horizontal="right"/>
    </xf>
    <xf numFmtId="2" fontId="3" fillId="0" borderId="64" xfId="0" applyNumberFormat="1" applyFont="1" applyBorder="1" applyAlignment="1">
      <alignment horizontal="center"/>
    </xf>
    <xf numFmtId="0" fontId="0" fillId="0" borderId="65" xfId="0" applyBorder="1" applyAlignment="1">
      <alignment horizontal="center"/>
    </xf>
    <xf numFmtId="2" fontId="3" fillId="0" borderId="66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62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6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6" fillId="0" borderId="38" xfId="0" applyNumberFormat="1" applyFont="1" applyBorder="1" applyAlignment="1">
      <alignment/>
    </xf>
    <xf numFmtId="4" fontId="6" fillId="0" borderId="42" xfId="0" applyNumberFormat="1" applyFont="1" applyBorder="1" applyAlignment="1">
      <alignment/>
    </xf>
    <xf numFmtId="0" fontId="3" fillId="0" borderId="64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45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3" fillId="0" borderId="25" xfId="0" applyFont="1" applyFill="1" applyBorder="1" applyAlignment="1">
      <alignment horizontal="center"/>
    </xf>
    <xf numFmtId="4" fontId="6" fillId="0" borderId="67" xfId="0" applyNumberFormat="1" applyFont="1" applyBorder="1" applyAlignment="1">
      <alignment horizontal="right"/>
    </xf>
    <xf numFmtId="0" fontId="3" fillId="0" borderId="31" xfId="0" applyFont="1" applyFill="1" applyBorder="1" applyAlignment="1">
      <alignment horizontal="center"/>
    </xf>
    <xf numFmtId="0" fontId="7" fillId="0" borderId="68" xfId="0" applyFont="1" applyBorder="1" applyAlignment="1">
      <alignment/>
    </xf>
    <xf numFmtId="0" fontId="6" fillId="0" borderId="69" xfId="0" applyFont="1" applyBorder="1" applyAlignment="1">
      <alignment horizontal="right"/>
    </xf>
    <xf numFmtId="0" fontId="31" fillId="0" borderId="42" xfId="0" applyFont="1" applyBorder="1" applyAlignment="1">
      <alignment/>
    </xf>
    <xf numFmtId="2" fontId="31" fillId="0" borderId="53" xfId="0" applyNumberFormat="1" applyFont="1" applyBorder="1" applyAlignment="1">
      <alignment horizontal="right"/>
    </xf>
    <xf numFmtId="2" fontId="31" fillId="0" borderId="23" xfId="0" applyNumberFormat="1" applyFont="1" applyBorder="1" applyAlignment="1">
      <alignment horizontal="right"/>
    </xf>
    <xf numFmtId="2" fontId="31" fillId="0" borderId="23" xfId="0" applyNumberFormat="1" applyFont="1" applyBorder="1" applyAlignment="1">
      <alignment/>
    </xf>
    <xf numFmtId="0" fontId="31" fillId="0" borderId="23" xfId="0" applyFont="1" applyBorder="1" applyAlignment="1">
      <alignment/>
    </xf>
    <xf numFmtId="0" fontId="31" fillId="0" borderId="24" xfId="0" applyFont="1" applyBorder="1" applyAlignment="1">
      <alignment/>
    </xf>
    <xf numFmtId="0" fontId="31" fillId="0" borderId="0" xfId="0" applyFont="1" applyBorder="1" applyAlignment="1">
      <alignment/>
    </xf>
    <xf numFmtId="2" fontId="31" fillId="0" borderId="0" xfId="0" applyNumberFormat="1" applyFont="1" applyBorder="1" applyAlignment="1">
      <alignment horizontal="right"/>
    </xf>
    <xf numFmtId="2" fontId="31" fillId="0" borderId="0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25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/>
    </xf>
    <xf numFmtId="4" fontId="6" fillId="0" borderId="18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right"/>
    </xf>
    <xf numFmtId="4" fontId="6" fillId="0" borderId="45" xfId="0" applyNumberFormat="1" applyFont="1" applyBorder="1" applyAlignment="1">
      <alignment horizontal="center"/>
    </xf>
    <xf numFmtId="4" fontId="6" fillId="0" borderId="45" xfId="0" applyNumberFormat="1" applyFont="1" applyBorder="1" applyAlignment="1">
      <alignment/>
    </xf>
    <xf numFmtId="4" fontId="7" fillId="0" borderId="25" xfId="0" applyNumberFormat="1" applyFont="1" applyBorder="1" applyAlignment="1">
      <alignment horizontal="right"/>
    </xf>
    <xf numFmtId="4" fontId="31" fillId="0" borderId="53" xfId="0" applyNumberFormat="1" applyFont="1" applyBorder="1" applyAlignment="1">
      <alignment horizontal="right"/>
    </xf>
    <xf numFmtId="4" fontId="31" fillId="0" borderId="23" xfId="0" applyNumberFormat="1" applyFont="1" applyBorder="1" applyAlignment="1">
      <alignment horizontal="right"/>
    </xf>
    <xf numFmtId="4" fontId="31" fillId="0" borderId="23" xfId="0" applyNumberFormat="1" applyFont="1" applyBorder="1" applyAlignment="1">
      <alignment/>
    </xf>
    <xf numFmtId="4" fontId="0" fillId="0" borderId="56" xfId="0" applyNumberFormat="1" applyBorder="1" applyAlignment="1">
      <alignment horizontal="right"/>
    </xf>
    <xf numFmtId="4" fontId="0" fillId="0" borderId="63" xfId="0" applyNumberFormat="1" applyBorder="1" applyAlignment="1">
      <alignment horizontal="right"/>
    </xf>
    <xf numFmtId="4" fontId="0" fillId="0" borderId="25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6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13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70" xfId="0" applyNumberFormat="1" applyBorder="1" applyAlignment="1">
      <alignment horizontal="right"/>
    </xf>
    <xf numFmtId="2" fontId="0" fillId="0" borderId="71" xfId="0" applyNumberFormat="1" applyBorder="1" applyAlignment="1">
      <alignment horizontal="right"/>
    </xf>
    <xf numFmtId="4" fontId="4" fillId="0" borderId="72" xfId="0" applyNumberFormat="1" applyFont="1" applyBorder="1" applyAlignment="1">
      <alignment horizontal="right"/>
    </xf>
    <xf numFmtId="4" fontId="4" fillId="0" borderId="73" xfId="0" applyNumberFormat="1" applyFont="1" applyBorder="1" applyAlignment="1">
      <alignment horizontal="right"/>
    </xf>
    <xf numFmtId="4" fontId="4" fillId="0" borderId="74" xfId="0" applyNumberFormat="1" applyFont="1" applyBorder="1" applyAlignment="1">
      <alignment/>
    </xf>
    <xf numFmtId="4" fontId="4" fillId="0" borderId="75" xfId="0" applyNumberFormat="1" applyFont="1" applyBorder="1" applyAlignment="1">
      <alignment horizontal="right"/>
    </xf>
    <xf numFmtId="4" fontId="4" fillId="0" borderId="76" xfId="0" applyNumberFormat="1" applyFont="1" applyBorder="1" applyAlignment="1">
      <alignment horizontal="right"/>
    </xf>
    <xf numFmtId="4" fontId="4" fillId="0" borderId="77" xfId="0" applyNumberFormat="1" applyFont="1" applyBorder="1" applyAlignment="1">
      <alignment/>
    </xf>
    <xf numFmtId="4" fontId="6" fillId="0" borderId="72" xfId="0" applyNumberFormat="1" applyFont="1" applyBorder="1" applyAlignment="1">
      <alignment horizontal="right"/>
    </xf>
    <xf numFmtId="4" fontId="6" fillId="0" borderId="73" xfId="0" applyNumberFormat="1" applyFont="1" applyBorder="1" applyAlignment="1">
      <alignment horizontal="right"/>
    </xf>
    <xf numFmtId="4" fontId="6" fillId="0" borderId="74" xfId="0" applyNumberFormat="1" applyFont="1" applyBorder="1" applyAlignment="1">
      <alignment horizontal="right"/>
    </xf>
    <xf numFmtId="4" fontId="6" fillId="0" borderId="75" xfId="0" applyNumberFormat="1" applyFont="1" applyBorder="1" applyAlignment="1">
      <alignment horizontal="right"/>
    </xf>
    <xf numFmtId="4" fontId="6" fillId="0" borderId="76" xfId="0" applyNumberFormat="1" applyFont="1" applyBorder="1" applyAlignment="1">
      <alignment horizontal="right"/>
    </xf>
    <xf numFmtId="4" fontId="6" fillId="0" borderId="77" xfId="0" applyNumberFormat="1" applyFont="1" applyBorder="1" applyAlignment="1">
      <alignment horizontal="right"/>
    </xf>
    <xf numFmtId="4" fontId="6" fillId="0" borderId="78" xfId="0" applyNumberFormat="1" applyFont="1" applyBorder="1" applyAlignment="1">
      <alignment horizontal="right"/>
    </xf>
    <xf numFmtId="4" fontId="6" fillId="0" borderId="79" xfId="0" applyNumberFormat="1" applyFont="1" applyBorder="1" applyAlignment="1">
      <alignment horizontal="right"/>
    </xf>
    <xf numFmtId="4" fontId="6" fillId="0" borderId="80" xfId="0" applyNumberFormat="1" applyFont="1" applyBorder="1" applyAlignment="1">
      <alignment horizontal="right"/>
    </xf>
    <xf numFmtId="4" fontId="7" fillId="0" borderId="75" xfId="0" applyNumberFormat="1" applyFont="1" applyBorder="1" applyAlignment="1">
      <alignment horizontal="right"/>
    </xf>
    <xf numFmtId="4" fontId="7" fillId="0" borderId="76" xfId="0" applyNumberFormat="1" applyFont="1" applyBorder="1" applyAlignment="1">
      <alignment horizontal="right"/>
    </xf>
    <xf numFmtId="4" fontId="7" fillId="0" borderId="77" xfId="0" applyNumberFormat="1" applyFont="1" applyBorder="1" applyAlignment="1">
      <alignment horizontal="right"/>
    </xf>
    <xf numFmtId="4" fontId="7" fillId="0" borderId="81" xfId="0" applyNumberFormat="1" applyFont="1" applyBorder="1" applyAlignment="1">
      <alignment horizontal="right"/>
    </xf>
    <xf numFmtId="4" fontId="6" fillId="0" borderId="82" xfId="0" applyNumberFormat="1" applyFont="1" applyBorder="1" applyAlignment="1">
      <alignment horizontal="right"/>
    </xf>
    <xf numFmtId="4" fontId="0" fillId="0" borderId="72" xfId="0" applyNumberFormat="1" applyBorder="1" applyAlignment="1">
      <alignment/>
    </xf>
    <xf numFmtId="4" fontId="0" fillId="0" borderId="83" xfId="0" applyNumberFormat="1" applyBorder="1" applyAlignment="1">
      <alignment/>
    </xf>
    <xf numFmtId="4" fontId="0" fillId="0" borderId="84" xfId="0" applyNumberFormat="1" applyBorder="1" applyAlignment="1">
      <alignment/>
    </xf>
    <xf numFmtId="4" fontId="0" fillId="0" borderId="75" xfId="0" applyNumberFormat="1" applyBorder="1" applyAlignment="1">
      <alignment/>
    </xf>
    <xf numFmtId="4" fontId="0" fillId="0" borderId="85" xfId="0" applyNumberFormat="1" applyBorder="1" applyAlignment="1">
      <alignment/>
    </xf>
    <xf numFmtId="4" fontId="0" fillId="0" borderId="86" xfId="0" applyNumberFormat="1" applyBorder="1" applyAlignment="1">
      <alignment/>
    </xf>
    <xf numFmtId="4" fontId="0" fillId="0" borderId="87" xfId="0" applyNumberFormat="1" applyBorder="1" applyAlignment="1">
      <alignment/>
    </xf>
    <xf numFmtId="4" fontId="0" fillId="0" borderId="88" xfId="0" applyNumberFormat="1" applyBorder="1" applyAlignment="1">
      <alignment/>
    </xf>
    <xf numFmtId="4" fontId="0" fillId="0" borderId="89" xfId="0" applyNumberFormat="1" applyBorder="1" applyAlignment="1">
      <alignment/>
    </xf>
    <xf numFmtId="4" fontId="0" fillId="0" borderId="90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6" fillId="0" borderId="40" xfId="0" applyNumberFormat="1" applyFont="1" applyFill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2" fontId="0" fillId="0" borderId="0" xfId="0" applyNumberFormat="1" applyAlignment="1">
      <alignment horizontal="left"/>
    </xf>
    <xf numFmtId="4" fontId="6" fillId="0" borderId="91" xfId="0" applyNumberFormat="1" applyFont="1" applyBorder="1" applyAlignment="1">
      <alignment horizontal="right"/>
    </xf>
    <xf numFmtId="4" fontId="6" fillId="0" borderId="81" xfId="0" applyNumberFormat="1" applyFont="1" applyBorder="1" applyAlignment="1">
      <alignment horizontal="right"/>
    </xf>
    <xf numFmtId="4" fontId="6" fillId="0" borderId="92" xfId="0" applyNumberFormat="1" applyFont="1" applyBorder="1" applyAlignment="1">
      <alignment horizontal="right"/>
    </xf>
    <xf numFmtId="4" fontId="6" fillId="0" borderId="44" xfId="0" applyNumberFormat="1" applyFont="1" applyBorder="1" applyAlignment="1">
      <alignment horizontal="center"/>
    </xf>
    <xf numFmtId="4" fontId="6" fillId="0" borderId="42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44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4" fontId="7" fillId="0" borderId="42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2" fontId="46" fillId="0" borderId="23" xfId="0" applyNumberFormat="1" applyFont="1" applyBorder="1" applyAlignment="1">
      <alignment horizontal="right"/>
    </xf>
    <xf numFmtId="2" fontId="46" fillId="0" borderId="23" xfId="0" applyNumberFormat="1" applyFont="1" applyBorder="1" applyAlignment="1">
      <alignment/>
    </xf>
    <xf numFmtId="4" fontId="6" fillId="0" borderId="29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35" xfId="0" applyNumberFormat="1" applyFont="1" applyBorder="1" applyAlignment="1">
      <alignment/>
    </xf>
    <xf numFmtId="4" fontId="6" fillId="0" borderId="3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47" fillId="0" borderId="23" xfId="0" applyNumberFormat="1" applyFont="1" applyBorder="1" applyAlignment="1">
      <alignment horizontal="right"/>
    </xf>
    <xf numFmtId="2" fontId="0" fillId="0" borderId="77" xfId="0" applyNumberFormat="1" applyBorder="1" applyAlignment="1">
      <alignment horizontal="right"/>
    </xf>
    <xf numFmtId="2" fontId="0" fillId="0" borderId="93" xfId="0" applyNumberFormat="1" applyBorder="1" applyAlignment="1">
      <alignment horizontal="right"/>
    </xf>
    <xf numFmtId="4" fontId="0" fillId="0" borderId="74" xfId="0" applyNumberFormat="1" applyBorder="1" applyAlignment="1">
      <alignment/>
    </xf>
    <xf numFmtId="4" fontId="0" fillId="0" borderId="77" xfId="0" applyNumberFormat="1" applyBorder="1" applyAlignment="1">
      <alignment/>
    </xf>
    <xf numFmtId="4" fontId="0" fillId="0" borderId="93" xfId="0" applyNumberFormat="1" applyBorder="1" applyAlignment="1">
      <alignment/>
    </xf>
    <xf numFmtId="4" fontId="0" fillId="0" borderId="94" xfId="0" applyNumberFormat="1" applyBorder="1" applyAlignment="1">
      <alignment/>
    </xf>
    <xf numFmtId="4" fontId="4" fillId="0" borderId="80" xfId="0" applyNumberFormat="1" applyFont="1" applyBorder="1" applyAlignment="1">
      <alignment/>
    </xf>
    <xf numFmtId="4" fontId="0" fillId="0" borderId="80" xfId="0" applyNumberFormat="1" applyBorder="1" applyAlignment="1">
      <alignment/>
    </xf>
    <xf numFmtId="4" fontId="8" fillId="0" borderId="95" xfId="0" applyNumberFormat="1" applyFont="1" applyBorder="1" applyAlignment="1">
      <alignment horizontal="right"/>
    </xf>
    <xf numFmtId="4" fontId="8" fillId="0" borderId="82" xfId="0" applyNumberFormat="1" applyFont="1" applyBorder="1" applyAlignment="1">
      <alignment horizontal="right"/>
    </xf>
    <xf numFmtId="4" fontId="4" fillId="0" borderId="96" xfId="0" applyNumberFormat="1" applyFont="1" applyBorder="1" applyAlignment="1">
      <alignment horizontal="right"/>
    </xf>
    <xf numFmtId="4" fontId="4" fillId="0" borderId="70" xfId="0" applyNumberFormat="1" applyFont="1" applyBorder="1" applyAlignment="1">
      <alignment horizontal="right"/>
    </xf>
    <xf numFmtId="4" fontId="4" fillId="0" borderId="97" xfId="0" applyNumberFormat="1" applyFont="1" applyBorder="1" applyAlignment="1">
      <alignment horizontal="right"/>
    </xf>
    <xf numFmtId="4" fontId="7" fillId="0" borderId="40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31" fillId="0" borderId="23" xfId="0" applyNumberFormat="1" applyFont="1" applyBorder="1" applyAlignment="1">
      <alignment/>
    </xf>
    <xf numFmtId="4" fontId="0" fillId="0" borderId="0" xfId="0" applyNumberFormat="1" applyAlignment="1">
      <alignment/>
    </xf>
    <xf numFmtId="4" fontId="3" fillId="0" borderId="11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0" fillId="0" borderId="0" xfId="0" applyNumberFormat="1" applyAlignment="1">
      <alignment horizontal="right"/>
    </xf>
    <xf numFmtId="4" fontId="3" fillId="0" borderId="64" xfId="0" applyNumberFormat="1" applyFont="1" applyBorder="1" applyAlignment="1">
      <alignment horizontal="center"/>
    </xf>
    <xf numFmtId="4" fontId="3" fillId="0" borderId="51" xfId="0" applyNumberFormat="1" applyFont="1" applyBorder="1" applyAlignment="1">
      <alignment horizontal="center"/>
    </xf>
    <xf numFmtId="4" fontId="31" fillId="0" borderId="0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0" fillId="0" borderId="37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3" fillId="0" borderId="53" xfId="0" applyNumberFormat="1" applyFont="1" applyBorder="1" applyAlignment="1">
      <alignment/>
    </xf>
    <xf numFmtId="4" fontId="3" fillId="0" borderId="24" xfId="0" applyNumberFormat="1" applyFont="1" applyBorder="1" applyAlignment="1">
      <alignment horizontal="center"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left"/>
    </xf>
    <xf numFmtId="4" fontId="3" fillId="0" borderId="13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2" fillId="0" borderId="0" xfId="0" applyNumberFormat="1" applyFont="1" applyAlignment="1">
      <alignment horizontal="right"/>
    </xf>
    <xf numFmtId="4" fontId="3" fillId="0" borderId="66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4" fontId="3" fillId="0" borderId="5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0" fillId="0" borderId="28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0" fillId="0" borderId="61" xfId="0" applyNumberFormat="1" applyBorder="1" applyAlignment="1">
      <alignment/>
    </xf>
    <xf numFmtId="4" fontId="0" fillId="0" borderId="54" xfId="0" applyNumberFormat="1" applyBorder="1" applyAlignment="1">
      <alignment/>
    </xf>
    <xf numFmtId="167" fontId="0" fillId="0" borderId="0" xfId="0" applyNumberFormat="1" applyAlignment="1">
      <alignment/>
    </xf>
    <xf numFmtId="167" fontId="3" fillId="0" borderId="64" xfId="0" applyNumberFormat="1" applyFont="1" applyBorder="1" applyAlignment="1">
      <alignment horizontal="center"/>
    </xf>
    <xf numFmtId="167" fontId="3" fillId="0" borderId="25" xfId="0" applyNumberFormat="1" applyFont="1" applyFill="1" applyBorder="1" applyAlignment="1">
      <alignment horizontal="center"/>
    </xf>
    <xf numFmtId="167" fontId="6" fillId="0" borderId="38" xfId="0" applyNumberFormat="1" applyFont="1" applyBorder="1" applyAlignment="1">
      <alignment horizontal="right"/>
    </xf>
    <xf numFmtId="167" fontId="3" fillId="0" borderId="22" xfId="0" applyNumberFormat="1" applyFont="1" applyBorder="1" applyAlignment="1">
      <alignment horizontal="center"/>
    </xf>
    <xf numFmtId="167" fontId="3" fillId="0" borderId="31" xfId="0" applyNumberFormat="1" applyFont="1" applyFill="1" applyBorder="1" applyAlignment="1">
      <alignment horizontal="center"/>
    </xf>
    <xf numFmtId="167" fontId="31" fillId="0" borderId="24" xfId="0" applyNumberFormat="1" applyFont="1" applyBorder="1" applyAlignment="1">
      <alignment/>
    </xf>
    <xf numFmtId="167" fontId="31" fillId="0" borderId="0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0" fontId="11" fillId="0" borderId="37" xfId="0" applyFont="1" applyBorder="1" applyAlignment="1">
      <alignment horizontal="right"/>
    </xf>
    <xf numFmtId="2" fontId="0" fillId="0" borderId="98" xfId="0" applyNumberFormat="1" applyBorder="1" applyAlignment="1">
      <alignment horizontal="right"/>
    </xf>
    <xf numFmtId="4" fontId="6" fillId="0" borderId="84" xfId="0" applyNumberFormat="1" applyFont="1" applyBorder="1" applyAlignment="1">
      <alignment horizontal="right"/>
    </xf>
    <xf numFmtId="4" fontId="6" fillId="0" borderId="85" xfId="0" applyNumberFormat="1" applyFont="1" applyBorder="1" applyAlignment="1">
      <alignment horizontal="right"/>
    </xf>
    <xf numFmtId="4" fontId="6" fillId="0" borderId="99" xfId="0" applyNumberFormat="1" applyFont="1" applyBorder="1" applyAlignment="1">
      <alignment horizontal="right"/>
    </xf>
    <xf numFmtId="4" fontId="4" fillId="0" borderId="88" xfId="0" applyNumberFormat="1" applyFont="1" applyBorder="1" applyAlignment="1">
      <alignment horizontal="right"/>
    </xf>
    <xf numFmtId="4" fontId="4" fillId="0" borderId="89" xfId="0" applyNumberFormat="1" applyFont="1" applyBorder="1" applyAlignment="1">
      <alignment horizontal="right"/>
    </xf>
    <xf numFmtId="4" fontId="0" fillId="0" borderId="77" xfId="0" applyNumberFormat="1" applyFont="1" applyBorder="1" applyAlignment="1">
      <alignment/>
    </xf>
    <xf numFmtId="4" fontId="4" fillId="0" borderId="100" xfId="0" applyNumberFormat="1" applyFont="1" applyBorder="1" applyAlignment="1">
      <alignment horizontal="right"/>
    </xf>
    <xf numFmtId="4" fontId="0" fillId="0" borderId="80" xfId="0" applyNumberFormat="1" applyBorder="1" applyAlignment="1">
      <alignment horizontal="right"/>
    </xf>
    <xf numFmtId="4" fontId="8" fillId="0" borderId="101" xfId="0" applyNumberFormat="1" applyFont="1" applyBorder="1" applyAlignment="1">
      <alignment horizontal="right"/>
    </xf>
    <xf numFmtId="4" fontId="0" fillId="0" borderId="102" xfId="0" applyNumberFormat="1" applyBorder="1" applyAlignment="1">
      <alignment horizontal="right"/>
    </xf>
    <xf numFmtId="4" fontId="0" fillId="0" borderId="103" xfId="0" applyNumberFormat="1" applyBorder="1" applyAlignment="1">
      <alignment/>
    </xf>
    <xf numFmtId="4" fontId="0" fillId="0" borderId="102" xfId="0" applyNumberFormat="1" applyBorder="1" applyAlignment="1">
      <alignment/>
    </xf>
    <xf numFmtId="4" fontId="0" fillId="0" borderId="98" xfId="0" applyNumberFormat="1" applyBorder="1" applyAlignment="1">
      <alignment/>
    </xf>
    <xf numFmtId="4" fontId="6" fillId="0" borderId="36" xfId="0" applyNumberFormat="1" applyFont="1" applyBorder="1" applyAlignment="1">
      <alignment/>
    </xf>
    <xf numFmtId="4" fontId="6" fillId="0" borderId="37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7" fillId="0" borderId="60" xfId="0" applyNumberFormat="1" applyFont="1" applyBorder="1" applyAlignment="1">
      <alignment horizontal="right"/>
    </xf>
    <xf numFmtId="4" fontId="46" fillId="0" borderId="23" xfId="0" applyNumberFormat="1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azakova\Plocha\ROZBORY\Rozbory%203.%20Q.%202012\PO\MJ\2012%20Rozborov&#225;%20zpr&#225;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daje v rozborech"/>
      <sheetName val="Výnosy"/>
      <sheetName val="Náklad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zoomScalePageLayoutView="0" workbookViewId="0" topLeftCell="A97">
      <selection activeCell="A114" sqref="A114"/>
    </sheetView>
  </sheetViews>
  <sheetFormatPr defaultColWidth="9.140625" defaultRowHeight="15"/>
  <cols>
    <col min="1" max="1" width="22.421875" style="0" customWidth="1"/>
    <col min="2" max="2" width="15.8515625" style="83" customWidth="1"/>
    <col min="3" max="3" width="13.421875" style="83" customWidth="1"/>
    <col min="4" max="5" width="12.7109375" style="83" customWidth="1"/>
    <col min="6" max="6" width="6.57421875" style="0" customWidth="1"/>
    <col min="7" max="9" width="12.7109375" style="83" customWidth="1"/>
    <col min="10" max="10" width="6.57421875" style="0" customWidth="1"/>
    <col min="11" max="11" width="13.57421875" style="101" customWidth="1"/>
    <col min="12" max="12" width="12.7109375" style="83" customWidth="1"/>
    <col min="13" max="13" width="12.7109375" style="0" customWidth="1"/>
    <col min="14" max="15" width="6.57421875" style="0" customWidth="1"/>
  </cols>
  <sheetData>
    <row r="1" ht="15">
      <c r="A1" s="1"/>
    </row>
    <row r="2" spans="1:14" ht="15">
      <c r="A2" s="133" t="s">
        <v>76</v>
      </c>
      <c r="B2" s="134"/>
      <c r="C2" s="134"/>
      <c r="E2" s="135" t="s">
        <v>102</v>
      </c>
      <c r="F2" s="133"/>
      <c r="G2" s="134" t="s">
        <v>111</v>
      </c>
      <c r="J2" s="133"/>
      <c r="K2" s="136"/>
      <c r="N2" s="133"/>
    </row>
    <row r="3" spans="1:14" ht="16.5" thickBot="1">
      <c r="A3" s="2" t="s">
        <v>0</v>
      </c>
      <c r="B3" s="84" t="s">
        <v>1</v>
      </c>
      <c r="C3" s="84"/>
      <c r="F3" s="2"/>
      <c r="G3" s="84"/>
      <c r="J3" s="2"/>
      <c r="K3" s="137"/>
      <c r="N3" s="2"/>
    </row>
    <row r="4" spans="1:15" ht="15">
      <c r="A4" s="3" t="s">
        <v>2</v>
      </c>
      <c r="B4" s="85" t="s">
        <v>3</v>
      </c>
      <c r="C4" s="86" t="s">
        <v>4</v>
      </c>
      <c r="D4" s="87" t="s">
        <v>5</v>
      </c>
      <c r="E4" s="138"/>
      <c r="F4" s="5" t="s">
        <v>6</v>
      </c>
      <c r="G4" s="139" t="s">
        <v>4</v>
      </c>
      <c r="H4" s="87" t="s">
        <v>7</v>
      </c>
      <c r="I4" s="138"/>
      <c r="J4" s="5" t="s">
        <v>6</v>
      </c>
      <c r="K4" s="140" t="s">
        <v>4</v>
      </c>
      <c r="L4" s="87" t="s">
        <v>8</v>
      </c>
      <c r="M4" s="4"/>
      <c r="N4" s="171" t="s">
        <v>6</v>
      </c>
      <c r="O4" s="171" t="s">
        <v>6</v>
      </c>
    </row>
    <row r="5" spans="1:15" ht="15.75" thickBot="1">
      <c r="A5" s="6"/>
      <c r="B5" s="88" t="s">
        <v>9</v>
      </c>
      <c r="C5" s="89" t="s">
        <v>10</v>
      </c>
      <c r="D5" s="90" t="s">
        <v>11</v>
      </c>
      <c r="E5" s="90" t="s">
        <v>12</v>
      </c>
      <c r="F5" s="8" t="s">
        <v>13</v>
      </c>
      <c r="G5" s="141" t="s">
        <v>14</v>
      </c>
      <c r="H5" s="90" t="s">
        <v>11</v>
      </c>
      <c r="I5" s="90" t="s">
        <v>12</v>
      </c>
      <c r="J5" s="8" t="s">
        <v>13</v>
      </c>
      <c r="K5" s="142" t="s">
        <v>15</v>
      </c>
      <c r="L5" s="90" t="s">
        <v>11</v>
      </c>
      <c r="M5" s="7" t="s">
        <v>12</v>
      </c>
      <c r="N5" s="50" t="s">
        <v>13</v>
      </c>
      <c r="O5" s="176" t="s">
        <v>74</v>
      </c>
    </row>
    <row r="6" spans="1:15" ht="15.75" customHeight="1">
      <c r="A6" s="9" t="s">
        <v>16</v>
      </c>
      <c r="B6" s="107">
        <v>1000000</v>
      </c>
      <c r="C6" s="108">
        <v>1200000</v>
      </c>
      <c r="D6" s="10">
        <v>785534.86</v>
      </c>
      <c r="E6" s="10">
        <v>96441.84</v>
      </c>
      <c r="F6" s="109">
        <f>ROUND((D6+E6)/(C6/100),1)</f>
        <v>73.5</v>
      </c>
      <c r="G6" s="108">
        <v>1200000</v>
      </c>
      <c r="H6" s="10">
        <v>965910.45</v>
      </c>
      <c r="I6" s="10">
        <v>416707.24</v>
      </c>
      <c r="J6" s="109">
        <f>ROUND((H6+I6)/(G6/100),1)</f>
        <v>115.2</v>
      </c>
      <c r="K6" s="108">
        <v>1200000</v>
      </c>
      <c r="L6" s="10">
        <v>1495638.16</v>
      </c>
      <c r="M6" s="10">
        <v>481003.12</v>
      </c>
      <c r="N6" s="172">
        <f>ROUND((L6+M6)/(K6/100),1)</f>
        <v>164.7</v>
      </c>
      <c r="O6" s="42">
        <f>ROUND((L6+M6)/(B6/100),1)</f>
        <v>197.7</v>
      </c>
    </row>
    <row r="7" spans="1:15" ht="15.75" customHeight="1">
      <c r="A7" s="11" t="s">
        <v>17</v>
      </c>
      <c r="B7" s="112">
        <v>500000</v>
      </c>
      <c r="C7" s="113">
        <v>500000</v>
      </c>
      <c r="D7" s="12">
        <v>109769.51</v>
      </c>
      <c r="E7" s="12">
        <v>53649.6</v>
      </c>
      <c r="F7" s="114">
        <f>ROUND((D7+E7)/(C7/100),1)</f>
        <v>32.7</v>
      </c>
      <c r="G7" s="113">
        <v>460000</v>
      </c>
      <c r="H7" s="12">
        <v>223389.51</v>
      </c>
      <c r="I7" s="12">
        <v>91149.6</v>
      </c>
      <c r="J7" s="114">
        <f aca="true" t="shared" si="0" ref="J7:J38">ROUND((H7+I7)/(G7/100),1)</f>
        <v>68.4</v>
      </c>
      <c r="K7" s="113">
        <v>460000</v>
      </c>
      <c r="L7" s="12">
        <v>335889.51</v>
      </c>
      <c r="M7" s="12">
        <v>132549.6</v>
      </c>
      <c r="N7" s="173">
        <f aca="true" t="shared" si="1" ref="N7:N38">ROUND((L7+M7)/(K7/100),1)</f>
        <v>101.8</v>
      </c>
      <c r="O7" s="42">
        <f aca="true" t="shared" si="2" ref="O7:O38">ROUND((L7+M7)/(B7/100),1)</f>
        <v>93.7</v>
      </c>
    </row>
    <row r="8" spans="1:15" ht="15.75" customHeight="1">
      <c r="A8" s="11" t="s">
        <v>18</v>
      </c>
      <c r="B8" s="112">
        <v>0</v>
      </c>
      <c r="C8" s="113">
        <v>0</v>
      </c>
      <c r="D8" s="12">
        <v>0</v>
      </c>
      <c r="E8" s="12">
        <v>0</v>
      </c>
      <c r="F8" s="114"/>
      <c r="G8" s="113">
        <v>0</v>
      </c>
      <c r="H8" s="12"/>
      <c r="I8" s="12"/>
      <c r="J8" s="114" t="e">
        <f t="shared" si="0"/>
        <v>#DIV/0!</v>
      </c>
      <c r="K8" s="113">
        <v>0</v>
      </c>
      <c r="L8" s="12"/>
      <c r="M8" s="12"/>
      <c r="N8" s="173" t="e">
        <f t="shared" si="1"/>
        <v>#DIV/0!</v>
      </c>
      <c r="O8" s="42" t="e">
        <f t="shared" si="2"/>
        <v>#DIV/0!</v>
      </c>
    </row>
    <row r="9" spans="1:15" ht="15.75" customHeight="1">
      <c r="A9" s="11" t="s">
        <v>19</v>
      </c>
      <c r="B9" s="112">
        <v>70000</v>
      </c>
      <c r="C9" s="113">
        <v>70000</v>
      </c>
      <c r="D9" s="12">
        <v>58413.34</v>
      </c>
      <c r="E9" s="12">
        <v>4772.99</v>
      </c>
      <c r="F9" s="114">
        <f>ROUND((D9+E9)/(C9/100),1)</f>
        <v>90.3</v>
      </c>
      <c r="G9" s="113">
        <v>110000</v>
      </c>
      <c r="H9" s="12">
        <v>75543.34</v>
      </c>
      <c r="I9" s="12">
        <v>5642.99</v>
      </c>
      <c r="J9" s="114">
        <f t="shared" si="0"/>
        <v>73.8</v>
      </c>
      <c r="K9" s="113">
        <v>110000</v>
      </c>
      <c r="L9" s="12">
        <v>92673.34</v>
      </c>
      <c r="M9" s="12">
        <v>8612.99</v>
      </c>
      <c r="N9" s="173">
        <f t="shared" si="1"/>
        <v>92.1</v>
      </c>
      <c r="O9" s="42">
        <f t="shared" si="2"/>
        <v>144.7</v>
      </c>
    </row>
    <row r="10" spans="1:15" ht="15.75" customHeight="1">
      <c r="A10" s="11" t="s">
        <v>20</v>
      </c>
      <c r="B10" s="112">
        <v>1500000</v>
      </c>
      <c r="C10" s="113">
        <v>1500000</v>
      </c>
      <c r="D10" s="12">
        <v>573723.79</v>
      </c>
      <c r="E10" s="12">
        <v>83078.35</v>
      </c>
      <c r="F10" s="114">
        <f>ROUND((D10+E10)/(C10/100),1)</f>
        <v>43.8</v>
      </c>
      <c r="G10" s="113">
        <v>1500000</v>
      </c>
      <c r="H10" s="12">
        <v>973923.79</v>
      </c>
      <c r="I10" s="12">
        <v>121778.35</v>
      </c>
      <c r="J10" s="114">
        <f t="shared" si="0"/>
        <v>73</v>
      </c>
      <c r="K10" s="113">
        <v>1485000</v>
      </c>
      <c r="L10" s="12">
        <v>1372823.79</v>
      </c>
      <c r="M10" s="12">
        <v>166478.35</v>
      </c>
      <c r="N10" s="173">
        <f t="shared" si="1"/>
        <v>103.7</v>
      </c>
      <c r="O10" s="42">
        <f t="shared" si="2"/>
        <v>102.6</v>
      </c>
    </row>
    <row r="11" spans="1:15" ht="15.75" customHeight="1">
      <c r="A11" s="11" t="s">
        <v>21</v>
      </c>
      <c r="B11" s="112">
        <v>0</v>
      </c>
      <c r="C11" s="113">
        <v>0</v>
      </c>
      <c r="D11" s="12">
        <v>0</v>
      </c>
      <c r="E11" s="12">
        <v>0</v>
      </c>
      <c r="F11" s="114"/>
      <c r="G11" s="113">
        <v>0</v>
      </c>
      <c r="H11" s="12"/>
      <c r="I11" s="12"/>
      <c r="J11" s="114" t="e">
        <f t="shared" si="0"/>
        <v>#DIV/0!</v>
      </c>
      <c r="K11" s="113">
        <v>0</v>
      </c>
      <c r="L11" s="12"/>
      <c r="M11" s="12"/>
      <c r="N11" s="173" t="e">
        <f t="shared" si="1"/>
        <v>#DIV/0!</v>
      </c>
      <c r="O11" s="42" t="e">
        <f t="shared" si="2"/>
        <v>#DIV/0!</v>
      </c>
    </row>
    <row r="12" spans="1:15" ht="15.75" customHeight="1">
      <c r="A12" s="11" t="s">
        <v>22</v>
      </c>
      <c r="B12" s="112">
        <v>1200000</v>
      </c>
      <c r="C12" s="113">
        <v>1200000</v>
      </c>
      <c r="D12" s="12">
        <v>0</v>
      </c>
      <c r="E12" s="12">
        <v>776794.55</v>
      </c>
      <c r="F12" s="114">
        <f>ROUND((D12+E12)/(C12/100),1)</f>
        <v>64.7</v>
      </c>
      <c r="G12" s="113">
        <v>1200000</v>
      </c>
      <c r="H12" s="12">
        <v>0</v>
      </c>
      <c r="I12" s="12">
        <v>863784.18</v>
      </c>
      <c r="J12" s="114">
        <f t="shared" si="0"/>
        <v>72</v>
      </c>
      <c r="K12" s="113">
        <v>1200000</v>
      </c>
      <c r="L12" s="12"/>
      <c r="M12" s="12">
        <v>1205574.84</v>
      </c>
      <c r="N12" s="173">
        <f t="shared" si="1"/>
        <v>100.5</v>
      </c>
      <c r="O12" s="42">
        <f t="shared" si="2"/>
        <v>100.5</v>
      </c>
    </row>
    <row r="13" spans="1:15" ht="15.75" customHeight="1">
      <c r="A13" s="11" t="s">
        <v>77</v>
      </c>
      <c r="B13" s="112"/>
      <c r="C13" s="113"/>
      <c r="D13" s="12"/>
      <c r="E13" s="12"/>
      <c r="F13" s="114"/>
      <c r="G13" s="113"/>
      <c r="H13" s="12"/>
      <c r="I13" s="12"/>
      <c r="J13" s="114" t="e">
        <f t="shared" si="0"/>
        <v>#DIV/0!</v>
      </c>
      <c r="K13" s="113"/>
      <c r="L13" s="12"/>
      <c r="M13" s="12"/>
      <c r="N13" s="173" t="e">
        <f t="shared" si="1"/>
        <v>#DIV/0!</v>
      </c>
      <c r="O13" s="42" t="e">
        <f t="shared" si="2"/>
        <v>#DIV/0!</v>
      </c>
    </row>
    <row r="14" spans="1:15" ht="15.75" customHeight="1">
      <c r="A14" s="11" t="s">
        <v>78</v>
      </c>
      <c r="B14" s="112"/>
      <c r="C14" s="113"/>
      <c r="D14" s="12"/>
      <c r="E14" s="12"/>
      <c r="F14" s="114"/>
      <c r="G14" s="113"/>
      <c r="H14" s="12"/>
      <c r="I14" s="12"/>
      <c r="J14" s="114" t="e">
        <f t="shared" si="0"/>
        <v>#DIV/0!</v>
      </c>
      <c r="K14" s="113"/>
      <c r="L14" s="12"/>
      <c r="M14" s="12"/>
      <c r="N14" s="173" t="e">
        <f t="shared" si="1"/>
        <v>#DIV/0!</v>
      </c>
      <c r="O14" s="42" t="e">
        <f t="shared" si="2"/>
        <v>#DIV/0!</v>
      </c>
    </row>
    <row r="15" spans="1:15" ht="15.75" customHeight="1">
      <c r="A15" s="11" t="s">
        <v>79</v>
      </c>
      <c r="B15" s="112">
        <v>0</v>
      </c>
      <c r="C15" s="113">
        <v>0</v>
      </c>
      <c r="D15" s="12">
        <v>0</v>
      </c>
      <c r="E15" s="12">
        <v>0</v>
      </c>
      <c r="F15" s="114"/>
      <c r="G15" s="113">
        <v>0</v>
      </c>
      <c r="H15" s="12"/>
      <c r="I15" s="12"/>
      <c r="J15" s="114" t="e">
        <f t="shared" si="0"/>
        <v>#DIV/0!</v>
      </c>
      <c r="K15" s="113">
        <v>0</v>
      </c>
      <c r="L15" s="12"/>
      <c r="M15" s="12"/>
      <c r="N15" s="173" t="e">
        <f t="shared" si="1"/>
        <v>#DIV/0!</v>
      </c>
      <c r="O15" s="42" t="e">
        <f t="shared" si="2"/>
        <v>#DIV/0!</v>
      </c>
    </row>
    <row r="16" spans="1:15" ht="15.75" customHeight="1">
      <c r="A16" s="11" t="s">
        <v>23</v>
      </c>
      <c r="B16" s="112">
        <v>200000</v>
      </c>
      <c r="C16" s="113">
        <v>200000</v>
      </c>
      <c r="D16" s="12">
        <v>140825.54</v>
      </c>
      <c r="E16" s="12">
        <v>11398.34</v>
      </c>
      <c r="F16" s="114">
        <f aca="true" t="shared" si="3" ref="F16:F21">ROUND((D16+E16)/(C16/100),1)</f>
        <v>76.1</v>
      </c>
      <c r="G16" s="113">
        <v>200000</v>
      </c>
      <c r="H16" s="12">
        <v>247304.74</v>
      </c>
      <c r="I16" s="12">
        <v>39783.21</v>
      </c>
      <c r="J16" s="114">
        <f t="shared" si="0"/>
        <v>143.5</v>
      </c>
      <c r="K16" s="113">
        <v>200000</v>
      </c>
      <c r="L16" s="12">
        <v>294086.74</v>
      </c>
      <c r="M16" s="12">
        <v>116730.17</v>
      </c>
      <c r="N16" s="173">
        <f t="shared" si="1"/>
        <v>205.4</v>
      </c>
      <c r="O16" s="42">
        <f t="shared" si="2"/>
        <v>205.4</v>
      </c>
    </row>
    <row r="17" spans="1:15" ht="15.75" customHeight="1">
      <c r="A17" s="11" t="s">
        <v>24</v>
      </c>
      <c r="B17" s="112">
        <v>150000</v>
      </c>
      <c r="C17" s="113">
        <v>150000</v>
      </c>
      <c r="D17" s="12">
        <v>113947</v>
      </c>
      <c r="E17" s="12">
        <v>1505</v>
      </c>
      <c r="F17" s="114">
        <f t="shared" si="3"/>
        <v>77</v>
      </c>
      <c r="G17" s="113">
        <v>150000</v>
      </c>
      <c r="H17" s="12">
        <v>141064</v>
      </c>
      <c r="I17" s="12">
        <v>1505</v>
      </c>
      <c r="J17" s="114">
        <f t="shared" si="0"/>
        <v>95</v>
      </c>
      <c r="K17" s="113">
        <v>150000</v>
      </c>
      <c r="L17" s="12">
        <v>198143</v>
      </c>
      <c r="M17" s="12">
        <v>1505</v>
      </c>
      <c r="N17" s="173">
        <f t="shared" si="1"/>
        <v>133.1</v>
      </c>
      <c r="O17" s="42">
        <f t="shared" si="2"/>
        <v>133.1</v>
      </c>
    </row>
    <row r="18" spans="1:15" ht="15.75" customHeight="1">
      <c r="A18" s="11" t="s">
        <v>80</v>
      </c>
      <c r="B18" s="112">
        <v>60000</v>
      </c>
      <c r="C18" s="113">
        <v>60000</v>
      </c>
      <c r="D18" s="12">
        <v>58418.19</v>
      </c>
      <c r="E18" s="12">
        <v>0</v>
      </c>
      <c r="F18" s="114">
        <f t="shared" si="3"/>
        <v>97.4</v>
      </c>
      <c r="G18" s="113">
        <v>60000</v>
      </c>
      <c r="H18" s="12">
        <v>59396.32</v>
      </c>
      <c r="I18" s="12">
        <v>0</v>
      </c>
      <c r="J18" s="114">
        <f t="shared" si="0"/>
        <v>99</v>
      </c>
      <c r="K18" s="113">
        <v>75000</v>
      </c>
      <c r="L18" s="12">
        <v>60529.32</v>
      </c>
      <c r="M18" s="12"/>
      <c r="N18" s="173">
        <f t="shared" si="1"/>
        <v>80.7</v>
      </c>
      <c r="O18" s="42">
        <f t="shared" si="2"/>
        <v>100.9</v>
      </c>
    </row>
    <row r="19" spans="1:15" ht="15.75" customHeight="1">
      <c r="A19" s="11" t="s">
        <v>25</v>
      </c>
      <c r="B19" s="112">
        <v>11540188</v>
      </c>
      <c r="C19" s="113">
        <v>11800188</v>
      </c>
      <c r="D19" s="12">
        <v>8643960.68</v>
      </c>
      <c r="E19" s="12">
        <v>144445.41</v>
      </c>
      <c r="F19" s="114">
        <f t="shared" si="3"/>
        <v>74.5</v>
      </c>
      <c r="G19" s="113">
        <v>11800188</v>
      </c>
      <c r="H19" s="12">
        <v>10440991.05</v>
      </c>
      <c r="I19" s="12">
        <v>161237.41</v>
      </c>
      <c r="J19" s="114">
        <f t="shared" si="0"/>
        <v>89.8</v>
      </c>
      <c r="K19" s="113">
        <v>11800188</v>
      </c>
      <c r="L19" s="12">
        <v>13716573.81</v>
      </c>
      <c r="M19" s="12">
        <v>214934.45</v>
      </c>
      <c r="N19" s="173">
        <f t="shared" si="1"/>
        <v>118.1</v>
      </c>
      <c r="O19" s="42">
        <f t="shared" si="2"/>
        <v>120.7</v>
      </c>
    </row>
    <row r="20" spans="1:15" ht="15.75" customHeight="1">
      <c r="A20" s="11" t="s">
        <v>26</v>
      </c>
      <c r="B20" s="112">
        <v>22560612</v>
      </c>
      <c r="C20" s="113">
        <v>22560612</v>
      </c>
      <c r="D20" s="12">
        <v>10826133.04</v>
      </c>
      <c r="E20" s="12">
        <v>1213651</v>
      </c>
      <c r="F20" s="114">
        <f t="shared" si="3"/>
        <v>53.4</v>
      </c>
      <c r="G20" s="113">
        <v>22560612</v>
      </c>
      <c r="H20" s="12">
        <v>15841167.45</v>
      </c>
      <c r="I20" s="12">
        <v>1603731</v>
      </c>
      <c r="J20" s="114">
        <f t="shared" si="0"/>
        <v>77.3</v>
      </c>
      <c r="K20" s="113">
        <v>22560612</v>
      </c>
      <c r="L20" s="12">
        <v>21416722.84</v>
      </c>
      <c r="M20" s="12">
        <v>2155667</v>
      </c>
      <c r="N20" s="173">
        <f t="shared" si="1"/>
        <v>104.5</v>
      </c>
      <c r="O20" s="42">
        <f t="shared" si="2"/>
        <v>104.5</v>
      </c>
    </row>
    <row r="21" spans="1:15" ht="15.75" customHeight="1">
      <c r="A21" s="11" t="s">
        <v>27</v>
      </c>
      <c r="B21" s="112">
        <v>10000</v>
      </c>
      <c r="C21" s="113">
        <v>50000</v>
      </c>
      <c r="D21" s="12">
        <v>37363</v>
      </c>
      <c r="E21" s="12">
        <v>1650</v>
      </c>
      <c r="F21" s="114">
        <f t="shared" si="3"/>
        <v>78</v>
      </c>
      <c r="G21" s="113">
        <v>50000</v>
      </c>
      <c r="H21" s="12">
        <v>7313</v>
      </c>
      <c r="I21" s="12">
        <v>3300</v>
      </c>
      <c r="J21" s="114">
        <f t="shared" si="0"/>
        <v>21.2</v>
      </c>
      <c r="K21" s="113">
        <v>50000</v>
      </c>
      <c r="L21" s="12">
        <v>54234</v>
      </c>
      <c r="M21" s="12">
        <v>3750</v>
      </c>
      <c r="N21" s="173">
        <f t="shared" si="1"/>
        <v>116</v>
      </c>
      <c r="O21" s="42">
        <f t="shared" si="2"/>
        <v>579.8</v>
      </c>
    </row>
    <row r="22" spans="1:15" ht="15.75" customHeight="1">
      <c r="A22" s="11" t="s">
        <v>28</v>
      </c>
      <c r="B22" s="112"/>
      <c r="C22" s="113"/>
      <c r="D22" s="12"/>
      <c r="E22" s="12"/>
      <c r="F22" s="114"/>
      <c r="G22" s="115"/>
      <c r="H22" s="12"/>
      <c r="I22" s="12"/>
      <c r="J22" s="114" t="e">
        <f t="shared" si="0"/>
        <v>#DIV/0!</v>
      </c>
      <c r="K22" s="115"/>
      <c r="L22" s="12"/>
      <c r="M22" s="12"/>
      <c r="N22" s="173" t="e">
        <f t="shared" si="1"/>
        <v>#DIV/0!</v>
      </c>
      <c r="O22" s="42" t="e">
        <f t="shared" si="2"/>
        <v>#DIV/0!</v>
      </c>
    </row>
    <row r="23" spans="1:15" ht="15.75" customHeight="1">
      <c r="A23" s="11" t="s">
        <v>29</v>
      </c>
      <c r="B23" s="112"/>
      <c r="C23" s="113"/>
      <c r="D23" s="12"/>
      <c r="E23" s="12"/>
      <c r="F23" s="114"/>
      <c r="G23" s="115"/>
      <c r="H23" s="12"/>
      <c r="I23" s="12"/>
      <c r="J23" s="114" t="e">
        <f t="shared" si="0"/>
        <v>#DIV/0!</v>
      </c>
      <c r="K23" s="115"/>
      <c r="L23" s="12"/>
      <c r="M23" s="12"/>
      <c r="N23" s="173" t="e">
        <f t="shared" si="1"/>
        <v>#DIV/0!</v>
      </c>
      <c r="O23" s="42" t="e">
        <f t="shared" si="2"/>
        <v>#DIV/0!</v>
      </c>
    </row>
    <row r="24" spans="1:15" ht="15.75" customHeight="1">
      <c r="A24" s="11" t="s">
        <v>30</v>
      </c>
      <c r="B24" s="112"/>
      <c r="C24" s="113"/>
      <c r="D24" s="12"/>
      <c r="E24" s="12"/>
      <c r="F24" s="114"/>
      <c r="G24" s="115"/>
      <c r="H24" s="12"/>
      <c r="I24" s="12"/>
      <c r="J24" s="114" t="e">
        <f t="shared" si="0"/>
        <v>#DIV/0!</v>
      </c>
      <c r="K24" s="115"/>
      <c r="L24" s="12"/>
      <c r="M24" s="12"/>
      <c r="N24" s="173" t="e">
        <f t="shared" si="1"/>
        <v>#DIV/0!</v>
      </c>
      <c r="O24" s="42" t="e">
        <f t="shared" si="2"/>
        <v>#DIV/0!</v>
      </c>
    </row>
    <row r="25" spans="1:15" ht="15.75" customHeight="1">
      <c r="A25" s="11" t="s">
        <v>75</v>
      </c>
      <c r="B25" s="112"/>
      <c r="C25" s="113"/>
      <c r="D25" s="12"/>
      <c r="E25" s="12"/>
      <c r="F25" s="114"/>
      <c r="G25" s="115"/>
      <c r="H25" s="12"/>
      <c r="I25" s="12"/>
      <c r="J25" s="114" t="e">
        <f t="shared" si="0"/>
        <v>#DIV/0!</v>
      </c>
      <c r="K25" s="115"/>
      <c r="L25" s="12"/>
      <c r="M25" s="12"/>
      <c r="N25" s="173" t="e">
        <f t="shared" si="1"/>
        <v>#DIV/0!</v>
      </c>
      <c r="O25" s="42" t="e">
        <f t="shared" si="2"/>
        <v>#DIV/0!</v>
      </c>
    </row>
    <row r="26" spans="1:15" ht="15.75" customHeight="1">
      <c r="A26" s="11" t="s">
        <v>31</v>
      </c>
      <c r="B26" s="112"/>
      <c r="C26" s="113"/>
      <c r="D26" s="12"/>
      <c r="E26" s="12"/>
      <c r="F26" s="114"/>
      <c r="G26" s="115"/>
      <c r="H26" s="12"/>
      <c r="I26" s="12"/>
      <c r="J26" s="114" t="e">
        <f t="shared" si="0"/>
        <v>#DIV/0!</v>
      </c>
      <c r="K26" s="115"/>
      <c r="L26" s="12"/>
      <c r="M26" s="12"/>
      <c r="N26" s="173" t="e">
        <f t="shared" si="1"/>
        <v>#DIV/0!</v>
      </c>
      <c r="O26" s="42" t="e">
        <f t="shared" si="2"/>
        <v>#DIV/0!</v>
      </c>
    </row>
    <row r="27" spans="1:15" ht="15.75" customHeight="1">
      <c r="A27" s="11" t="s">
        <v>32</v>
      </c>
      <c r="B27" s="112"/>
      <c r="C27" s="113"/>
      <c r="D27" s="12"/>
      <c r="E27" s="12"/>
      <c r="F27" s="114"/>
      <c r="G27" s="115"/>
      <c r="H27" s="12"/>
      <c r="I27" s="12"/>
      <c r="J27" s="114" t="e">
        <f t="shared" si="0"/>
        <v>#DIV/0!</v>
      </c>
      <c r="K27" s="115"/>
      <c r="L27" s="12"/>
      <c r="M27" s="12"/>
      <c r="N27" s="173" t="e">
        <f t="shared" si="1"/>
        <v>#DIV/0!</v>
      </c>
      <c r="O27" s="42" t="e">
        <f t="shared" si="2"/>
        <v>#DIV/0!</v>
      </c>
    </row>
    <row r="28" spans="1:15" ht="15.75" customHeight="1">
      <c r="A28" s="11" t="s">
        <v>81</v>
      </c>
      <c r="B28" s="112"/>
      <c r="C28" s="113"/>
      <c r="D28" s="12"/>
      <c r="E28" s="12"/>
      <c r="F28" s="114"/>
      <c r="G28" s="115"/>
      <c r="H28" s="12"/>
      <c r="I28" s="12"/>
      <c r="J28" s="114" t="e">
        <f t="shared" si="0"/>
        <v>#DIV/0!</v>
      </c>
      <c r="K28" s="115"/>
      <c r="L28" s="12"/>
      <c r="M28" s="12"/>
      <c r="N28" s="173" t="e">
        <f t="shared" si="1"/>
        <v>#DIV/0!</v>
      </c>
      <c r="O28" s="42" t="e">
        <f t="shared" si="2"/>
        <v>#DIV/0!</v>
      </c>
    </row>
    <row r="29" spans="1:15" ht="15.75" customHeight="1">
      <c r="A29" s="11" t="s">
        <v>33</v>
      </c>
      <c r="B29" s="112">
        <v>200000</v>
      </c>
      <c r="C29" s="113">
        <v>200000</v>
      </c>
      <c r="D29" s="12">
        <v>149661.5</v>
      </c>
      <c r="E29" s="12">
        <v>6914.96</v>
      </c>
      <c r="F29" s="114">
        <f>ROUND((D29+E29)/(C29/100),1)</f>
        <v>78.3</v>
      </c>
      <c r="G29" s="113">
        <v>200000</v>
      </c>
      <c r="H29" s="12">
        <v>157335.65</v>
      </c>
      <c r="I29" s="12">
        <v>6915.24</v>
      </c>
      <c r="J29" s="114">
        <f t="shared" si="0"/>
        <v>82.1</v>
      </c>
      <c r="K29" s="113">
        <v>200000</v>
      </c>
      <c r="L29" s="12">
        <v>191758.77</v>
      </c>
      <c r="M29" s="12">
        <v>9220.24</v>
      </c>
      <c r="N29" s="173">
        <f t="shared" si="1"/>
        <v>100.5</v>
      </c>
      <c r="O29" s="42">
        <f t="shared" si="2"/>
        <v>100.5</v>
      </c>
    </row>
    <row r="30" spans="1:15" ht="15.75" customHeight="1">
      <c r="A30" s="11" t="s">
        <v>34</v>
      </c>
      <c r="B30" s="112">
        <v>1543122</v>
      </c>
      <c r="C30" s="113">
        <v>1543122</v>
      </c>
      <c r="D30" s="12">
        <v>737778</v>
      </c>
      <c r="E30" s="12">
        <v>35466</v>
      </c>
      <c r="F30" s="114">
        <f>ROUND((D30+E30)/(C30/100),1)</f>
        <v>50.1</v>
      </c>
      <c r="G30" s="113">
        <v>1543122</v>
      </c>
      <c r="H30" s="12">
        <v>1106667</v>
      </c>
      <c r="I30" s="12">
        <v>53199</v>
      </c>
      <c r="J30" s="114">
        <f t="shared" si="0"/>
        <v>75.2</v>
      </c>
      <c r="K30" s="113">
        <v>1543122</v>
      </c>
      <c r="L30" s="12">
        <v>8690.38</v>
      </c>
      <c r="M30" s="12">
        <v>70932</v>
      </c>
      <c r="N30" s="173">
        <f t="shared" si="1"/>
        <v>5.2</v>
      </c>
      <c r="O30" s="42">
        <f t="shared" si="2"/>
        <v>5.2</v>
      </c>
    </row>
    <row r="31" spans="1:15" ht="15.75" customHeight="1">
      <c r="A31" s="11" t="s">
        <v>82</v>
      </c>
      <c r="B31" s="112"/>
      <c r="C31" s="113"/>
      <c r="D31" s="12"/>
      <c r="E31" s="12"/>
      <c r="F31" s="114"/>
      <c r="G31" s="115"/>
      <c r="H31" s="12"/>
      <c r="I31" s="12"/>
      <c r="J31" s="114" t="e">
        <f t="shared" si="0"/>
        <v>#DIV/0!</v>
      </c>
      <c r="K31" s="115"/>
      <c r="L31" s="12"/>
      <c r="M31" s="12"/>
      <c r="N31" s="173" t="e">
        <f t="shared" si="1"/>
        <v>#DIV/0!</v>
      </c>
      <c r="O31" s="42" t="e">
        <f t="shared" si="2"/>
        <v>#DIV/0!</v>
      </c>
    </row>
    <row r="32" spans="1:15" ht="15.75" customHeight="1">
      <c r="A32" s="11" t="s">
        <v>35</v>
      </c>
      <c r="B32" s="112"/>
      <c r="C32" s="113"/>
      <c r="D32" s="12"/>
      <c r="E32" s="12"/>
      <c r="F32" s="114"/>
      <c r="G32" s="115"/>
      <c r="H32" s="12"/>
      <c r="I32" s="12"/>
      <c r="J32" s="114" t="e">
        <f t="shared" si="0"/>
        <v>#DIV/0!</v>
      </c>
      <c r="K32" s="115"/>
      <c r="L32" s="12"/>
      <c r="M32" s="12"/>
      <c r="N32" s="173" t="e">
        <f t="shared" si="1"/>
        <v>#DIV/0!</v>
      </c>
      <c r="O32" s="42" t="e">
        <f t="shared" si="2"/>
        <v>#DIV/0!</v>
      </c>
    </row>
    <row r="33" spans="1:15" ht="15.75" customHeight="1">
      <c r="A33" s="11" t="s">
        <v>83</v>
      </c>
      <c r="B33" s="112"/>
      <c r="C33" s="113"/>
      <c r="D33" s="12"/>
      <c r="E33" s="12"/>
      <c r="F33" s="114"/>
      <c r="G33" s="115"/>
      <c r="H33" s="12"/>
      <c r="I33" s="12"/>
      <c r="J33" s="114" t="e">
        <f t="shared" si="0"/>
        <v>#DIV/0!</v>
      </c>
      <c r="K33" s="115"/>
      <c r="L33" s="12"/>
      <c r="M33" s="12"/>
      <c r="N33" s="173" t="e">
        <f t="shared" si="1"/>
        <v>#DIV/0!</v>
      </c>
      <c r="O33" s="42" t="e">
        <f t="shared" si="2"/>
        <v>#DIV/0!</v>
      </c>
    </row>
    <row r="34" spans="1:15" ht="15.75" customHeight="1">
      <c r="A34" s="11" t="s">
        <v>36</v>
      </c>
      <c r="B34" s="112"/>
      <c r="C34" s="113"/>
      <c r="D34" s="12"/>
      <c r="E34" s="12"/>
      <c r="F34" s="114"/>
      <c r="G34" s="115"/>
      <c r="H34" s="12"/>
      <c r="I34" s="12"/>
      <c r="J34" s="114" t="e">
        <f t="shared" si="0"/>
        <v>#DIV/0!</v>
      </c>
      <c r="K34" s="115"/>
      <c r="L34" s="12"/>
      <c r="M34" s="12"/>
      <c r="N34" s="173" t="e">
        <f t="shared" si="1"/>
        <v>#DIV/0!</v>
      </c>
      <c r="O34" s="42" t="e">
        <f t="shared" si="2"/>
        <v>#DIV/0!</v>
      </c>
    </row>
    <row r="35" spans="1:15" ht="15.75" customHeight="1">
      <c r="A35" s="11" t="s">
        <v>84</v>
      </c>
      <c r="B35" s="112"/>
      <c r="C35" s="113"/>
      <c r="D35" s="12"/>
      <c r="E35" s="12"/>
      <c r="F35" s="114"/>
      <c r="G35" s="115"/>
      <c r="H35" s="12"/>
      <c r="I35" s="12"/>
      <c r="J35" s="114" t="e">
        <f>ROUND((H35+I35)/(G35/100),1)</f>
        <v>#DIV/0!</v>
      </c>
      <c r="K35" s="115"/>
      <c r="L35" s="12"/>
      <c r="M35" s="12"/>
      <c r="N35" s="173" t="e">
        <f>ROUND((L35+M35)/(K35/100),1)</f>
        <v>#DIV/0!</v>
      </c>
      <c r="O35" s="42" t="e">
        <f t="shared" si="2"/>
        <v>#DIV/0!</v>
      </c>
    </row>
    <row r="36" spans="1:15" ht="15.75" customHeight="1">
      <c r="A36" s="11" t="s">
        <v>37</v>
      </c>
      <c r="B36" s="117"/>
      <c r="C36" s="118"/>
      <c r="D36" s="119"/>
      <c r="E36" s="119"/>
      <c r="F36" s="120"/>
      <c r="G36" s="121"/>
      <c r="H36" s="119"/>
      <c r="I36" s="119"/>
      <c r="J36" s="120" t="e">
        <f>ROUND((H36+I36)/(G36/100),1)</f>
        <v>#DIV/0!</v>
      </c>
      <c r="K36" s="121"/>
      <c r="L36" s="119"/>
      <c r="M36" s="119"/>
      <c r="N36" s="174" t="e">
        <f>ROUND((L36+M36)/(K36/100),1)</f>
        <v>#DIV/0!</v>
      </c>
      <c r="O36" s="42" t="e">
        <f t="shared" si="2"/>
        <v>#DIV/0!</v>
      </c>
    </row>
    <row r="37" spans="1:15" ht="15.75" customHeight="1" thickBot="1">
      <c r="A37" s="13" t="s">
        <v>38</v>
      </c>
      <c r="B37" s="123"/>
      <c r="C37" s="124"/>
      <c r="D37" s="125"/>
      <c r="E37" s="125"/>
      <c r="F37" s="120"/>
      <c r="G37" s="125"/>
      <c r="H37" s="125"/>
      <c r="I37" s="125"/>
      <c r="J37" s="120" t="e">
        <f>ROUND((H37+I37)/(G37/100),1)</f>
        <v>#DIV/0!</v>
      </c>
      <c r="K37" s="125"/>
      <c r="L37" s="125"/>
      <c r="M37" s="125"/>
      <c r="N37" s="174" t="e">
        <f>ROUND((L37+M37)/(K37/100),1)</f>
        <v>#DIV/0!</v>
      </c>
      <c r="O37" s="42" t="e">
        <f t="shared" si="2"/>
        <v>#DIV/0!</v>
      </c>
    </row>
    <row r="38" spans="1:15" ht="15.75" customHeight="1" thickBot="1">
      <c r="A38" s="14" t="s">
        <v>39</v>
      </c>
      <c r="B38" s="106">
        <f>SUM(B6:B37)</f>
        <v>40533922</v>
      </c>
      <c r="C38" s="126">
        <f>SUM(C6:C37)</f>
        <v>41033922</v>
      </c>
      <c r="D38" s="129">
        <f>SUM(D6:D37)</f>
        <v>22235528.45</v>
      </c>
      <c r="E38" s="127">
        <f>SUM(E6:E36)</f>
        <v>2429768.04</v>
      </c>
      <c r="F38" s="128">
        <f>ROUND((D38+E38)/(C38/100),1)</f>
        <v>60.1</v>
      </c>
      <c r="G38" s="106">
        <f>SUM(G6:G37)</f>
        <v>41033922</v>
      </c>
      <c r="H38" s="129">
        <f>SUM(H6:H37)</f>
        <v>30240006.299999997</v>
      </c>
      <c r="I38" s="129">
        <f>SUM(I6:I36)</f>
        <v>3368733.2199999997</v>
      </c>
      <c r="J38" s="128">
        <f t="shared" si="0"/>
        <v>81.9</v>
      </c>
      <c r="K38" s="106">
        <f>SUM(K6:K37)</f>
        <v>41033922</v>
      </c>
      <c r="L38" s="129">
        <f>SUM(L6:L37)</f>
        <v>39237763.66000001</v>
      </c>
      <c r="M38" s="127">
        <f>SUM(M6:M36)</f>
        <v>4566957.76</v>
      </c>
      <c r="N38" s="175">
        <f t="shared" si="1"/>
        <v>106.8</v>
      </c>
      <c r="O38" s="42">
        <f t="shared" si="2"/>
        <v>108.1</v>
      </c>
    </row>
    <row r="39" spans="1:14" ht="15" customHeight="1">
      <c r="A39" s="15"/>
      <c r="B39" s="144"/>
      <c r="C39" s="144"/>
      <c r="F39" s="15"/>
      <c r="G39" s="144"/>
      <c r="J39" s="15"/>
      <c r="K39" s="145"/>
      <c r="N39" s="15"/>
    </row>
    <row r="40" spans="1:14" ht="15" customHeight="1">
      <c r="A40" s="15"/>
      <c r="B40" s="144"/>
      <c r="C40" s="144"/>
      <c r="F40" s="15"/>
      <c r="G40" s="144"/>
      <c r="J40" s="15"/>
      <c r="K40" s="145"/>
      <c r="N40" s="15"/>
    </row>
    <row r="44" spans="1:14" ht="16.5" thickBot="1">
      <c r="A44" s="2" t="s">
        <v>57</v>
      </c>
      <c r="B44" s="100" t="s">
        <v>1</v>
      </c>
      <c r="C44" s="100"/>
      <c r="D44" s="103"/>
      <c r="F44" s="2"/>
      <c r="G44" s="100"/>
      <c r="H44" s="103"/>
      <c r="J44" s="2"/>
      <c r="K44" s="100"/>
      <c r="L44" s="103"/>
      <c r="M44" s="103"/>
      <c r="N44" s="2"/>
    </row>
    <row r="45" spans="1:15" ht="15">
      <c r="A45" s="3" t="s">
        <v>2</v>
      </c>
      <c r="B45" s="153" t="s">
        <v>3</v>
      </c>
      <c r="C45" s="139" t="s">
        <v>4</v>
      </c>
      <c r="D45" s="154" t="s">
        <v>5</v>
      </c>
      <c r="E45" s="155"/>
      <c r="F45" s="48" t="s">
        <v>6</v>
      </c>
      <c r="G45" s="86" t="s">
        <v>4</v>
      </c>
      <c r="H45" s="87" t="s">
        <v>7</v>
      </c>
      <c r="I45" s="154"/>
      <c r="J45" s="48" t="s">
        <v>6</v>
      </c>
      <c r="K45" s="156" t="s">
        <v>4</v>
      </c>
      <c r="L45" s="87" t="s">
        <v>8</v>
      </c>
      <c r="M45" s="154"/>
      <c r="N45" s="48" t="s">
        <v>6</v>
      </c>
      <c r="O45" s="48" t="s">
        <v>6</v>
      </c>
    </row>
    <row r="46" spans="1:15" ht="15.75" thickBot="1">
      <c r="A46" s="6"/>
      <c r="B46" s="157" t="s">
        <v>9</v>
      </c>
      <c r="C46" s="141" t="s">
        <v>10</v>
      </c>
      <c r="D46" s="102" t="s">
        <v>11</v>
      </c>
      <c r="E46" s="158" t="s">
        <v>12</v>
      </c>
      <c r="F46" s="49" t="s">
        <v>13</v>
      </c>
      <c r="G46" s="89" t="s">
        <v>14</v>
      </c>
      <c r="H46" s="90" t="s">
        <v>11</v>
      </c>
      <c r="I46" s="159" t="s">
        <v>12</v>
      </c>
      <c r="J46" s="49" t="s">
        <v>13</v>
      </c>
      <c r="K46" s="160" t="s">
        <v>15</v>
      </c>
      <c r="L46" s="90" t="s">
        <v>11</v>
      </c>
      <c r="M46" s="159" t="s">
        <v>12</v>
      </c>
      <c r="N46" s="49" t="s">
        <v>13</v>
      </c>
      <c r="O46" s="178" t="s">
        <v>74</v>
      </c>
    </row>
    <row r="47" spans="1:15" ht="15">
      <c r="A47" s="51" t="s">
        <v>86</v>
      </c>
      <c r="B47" s="169"/>
      <c r="C47" s="55"/>
      <c r="D47" s="56"/>
      <c r="E47" s="57"/>
      <c r="F47" s="54"/>
      <c r="G47" s="43"/>
      <c r="H47" s="52"/>
      <c r="I47" s="190"/>
      <c r="J47" s="54" t="e">
        <f>ROUND((H47+I47)/(G47/100),1)</f>
        <v>#DIV/0!</v>
      </c>
      <c r="K47" s="80"/>
      <c r="L47" s="52"/>
      <c r="M47" s="53"/>
      <c r="N47" s="54" t="e">
        <f>ROUND((L47+M47)/(K47/100),1)</f>
        <v>#DIV/0!</v>
      </c>
      <c r="O47" s="42" t="e">
        <f aca="true" t="shared" si="4" ref="O47:O73">ROUND((L47+M47)/(B47/100),1)</f>
        <v>#DIV/0!</v>
      </c>
    </row>
    <row r="48" spans="1:15" ht="15">
      <c r="A48" s="58" t="s">
        <v>87</v>
      </c>
      <c r="B48" s="105">
        <v>16500000</v>
      </c>
      <c r="C48" s="62">
        <v>17000000</v>
      </c>
      <c r="D48" s="63">
        <v>10881835.75</v>
      </c>
      <c r="E48" s="64">
        <v>1264675.68</v>
      </c>
      <c r="F48" s="61">
        <f>ROUND((D48+E48)/(C48/100),1)</f>
        <v>71.5</v>
      </c>
      <c r="G48" s="44">
        <v>17000000</v>
      </c>
      <c r="H48" s="59">
        <v>12500109.28</v>
      </c>
      <c r="I48" s="192">
        <v>1562125.64</v>
      </c>
      <c r="J48" s="61">
        <f aca="true" t="shared" si="5" ref="J48:J73">ROUND((H48+I48)/(G48/100),1)</f>
        <v>82.7</v>
      </c>
      <c r="K48" s="44">
        <v>17000000</v>
      </c>
      <c r="L48" s="59">
        <v>17227688.02</v>
      </c>
      <c r="M48" s="60">
        <v>2012776.28</v>
      </c>
      <c r="N48" s="61">
        <f aca="true" t="shared" si="6" ref="N48:N73">ROUND((L48+M48)/(K48/100),1)</f>
        <v>113.2</v>
      </c>
      <c r="O48" s="42">
        <f t="shared" si="4"/>
        <v>116.6</v>
      </c>
    </row>
    <row r="49" spans="1:15" ht="15">
      <c r="A49" s="58" t="s">
        <v>58</v>
      </c>
      <c r="B49" s="105"/>
      <c r="C49" s="62"/>
      <c r="D49" s="63"/>
      <c r="E49" s="64"/>
      <c r="F49" s="61"/>
      <c r="G49" s="44"/>
      <c r="H49" s="59"/>
      <c r="I49" s="192"/>
      <c r="J49" s="61" t="e">
        <f t="shared" si="5"/>
        <v>#DIV/0!</v>
      </c>
      <c r="K49" s="44"/>
      <c r="L49" s="59"/>
      <c r="M49" s="60"/>
      <c r="N49" s="61" t="e">
        <f t="shared" si="6"/>
        <v>#DIV/0!</v>
      </c>
      <c r="O49" s="42" t="e">
        <f t="shared" si="4"/>
        <v>#DIV/0!</v>
      </c>
    </row>
    <row r="50" spans="1:15" ht="15">
      <c r="A50" s="58" t="s">
        <v>88</v>
      </c>
      <c r="B50" s="105">
        <v>2300000</v>
      </c>
      <c r="C50" s="62">
        <v>2300000</v>
      </c>
      <c r="D50" s="63">
        <v>0</v>
      </c>
      <c r="E50" s="64">
        <v>1606828.33</v>
      </c>
      <c r="F50" s="61">
        <f>ROUND((D50+E50)/(C50/100),1)</f>
        <v>69.9</v>
      </c>
      <c r="G50" s="44">
        <v>2300000</v>
      </c>
      <c r="H50" s="59"/>
      <c r="I50" s="192">
        <v>1722759.16</v>
      </c>
      <c r="J50" s="61">
        <f t="shared" si="5"/>
        <v>74.9</v>
      </c>
      <c r="K50" s="44">
        <v>2300000</v>
      </c>
      <c r="L50" s="59"/>
      <c r="M50" s="60">
        <v>2394840.5</v>
      </c>
      <c r="N50" s="61">
        <f t="shared" si="6"/>
        <v>104.1</v>
      </c>
      <c r="O50" s="42">
        <f t="shared" si="4"/>
        <v>104.1</v>
      </c>
    </row>
    <row r="51" spans="1:15" ht="15">
      <c r="A51" s="58" t="s">
        <v>89</v>
      </c>
      <c r="B51" s="105"/>
      <c r="C51" s="62"/>
      <c r="D51" s="63"/>
      <c r="E51" s="64"/>
      <c r="F51" s="61"/>
      <c r="G51" s="44"/>
      <c r="H51" s="59"/>
      <c r="I51" s="192"/>
      <c r="J51" s="61" t="e">
        <f t="shared" si="5"/>
        <v>#DIV/0!</v>
      </c>
      <c r="K51" s="44"/>
      <c r="L51" s="59"/>
      <c r="M51" s="60"/>
      <c r="N51" s="61" t="e">
        <f t="shared" si="6"/>
        <v>#DIV/0!</v>
      </c>
      <c r="O51" s="42" t="e">
        <f t="shared" si="4"/>
        <v>#DIV/0!</v>
      </c>
    </row>
    <row r="52" spans="1:15" ht="15">
      <c r="A52" s="58" t="s">
        <v>59</v>
      </c>
      <c r="B52" s="105"/>
      <c r="C52" s="62"/>
      <c r="D52" s="63"/>
      <c r="E52" s="64"/>
      <c r="F52" s="61"/>
      <c r="G52" s="44"/>
      <c r="H52" s="59"/>
      <c r="I52" s="192"/>
      <c r="J52" s="61" t="e">
        <f t="shared" si="5"/>
        <v>#DIV/0!</v>
      </c>
      <c r="K52" s="44"/>
      <c r="L52" s="59"/>
      <c r="M52" s="60"/>
      <c r="N52" s="61" t="e">
        <f t="shared" si="6"/>
        <v>#DIV/0!</v>
      </c>
      <c r="O52" s="42" t="e">
        <f t="shared" si="4"/>
        <v>#DIV/0!</v>
      </c>
    </row>
    <row r="53" spans="1:15" ht="15">
      <c r="A53" s="58" t="s">
        <v>90</v>
      </c>
      <c r="B53" s="105"/>
      <c r="C53" s="62"/>
      <c r="D53" s="63"/>
      <c r="E53" s="64"/>
      <c r="F53" s="61"/>
      <c r="G53" s="44"/>
      <c r="H53" s="59"/>
      <c r="I53" s="192"/>
      <c r="J53" s="61" t="e">
        <f t="shared" si="5"/>
        <v>#DIV/0!</v>
      </c>
      <c r="K53" s="44"/>
      <c r="L53" s="59"/>
      <c r="M53" s="60"/>
      <c r="N53" s="61" t="e">
        <f t="shared" si="6"/>
        <v>#DIV/0!</v>
      </c>
      <c r="O53" s="42" t="e">
        <f t="shared" si="4"/>
        <v>#DIV/0!</v>
      </c>
    </row>
    <row r="54" spans="1:15" ht="15">
      <c r="A54" s="58" t="s">
        <v>91</v>
      </c>
      <c r="B54" s="105"/>
      <c r="C54" s="62"/>
      <c r="D54" s="63"/>
      <c r="E54" s="64"/>
      <c r="F54" s="61"/>
      <c r="G54" s="44"/>
      <c r="H54" s="59"/>
      <c r="I54" s="192"/>
      <c r="J54" s="61" t="e">
        <f t="shared" si="5"/>
        <v>#DIV/0!</v>
      </c>
      <c r="K54" s="44"/>
      <c r="L54" s="59"/>
      <c r="M54" s="60"/>
      <c r="N54" s="61" t="e">
        <f t="shared" si="6"/>
        <v>#DIV/0!</v>
      </c>
      <c r="O54" s="42" t="e">
        <f t="shared" si="4"/>
        <v>#DIV/0!</v>
      </c>
    </row>
    <row r="55" spans="1:15" ht="15">
      <c r="A55" s="58" t="s">
        <v>60</v>
      </c>
      <c r="B55" s="105"/>
      <c r="C55" s="62"/>
      <c r="D55" s="63"/>
      <c r="E55" s="64"/>
      <c r="F55" s="61"/>
      <c r="G55" s="44"/>
      <c r="H55" s="59"/>
      <c r="I55" s="192"/>
      <c r="J55" s="61" t="e">
        <f t="shared" si="5"/>
        <v>#DIV/0!</v>
      </c>
      <c r="K55" s="44"/>
      <c r="L55" s="59"/>
      <c r="M55" s="60"/>
      <c r="N55" s="61" t="e">
        <f t="shared" si="6"/>
        <v>#DIV/0!</v>
      </c>
      <c r="O55" s="42" t="e">
        <f t="shared" si="4"/>
        <v>#DIV/0!</v>
      </c>
    </row>
    <row r="56" spans="1:15" ht="15">
      <c r="A56" s="58" t="s">
        <v>61</v>
      </c>
      <c r="B56" s="105"/>
      <c r="C56" s="62"/>
      <c r="D56" s="63"/>
      <c r="E56" s="64"/>
      <c r="F56" s="61"/>
      <c r="G56" s="44"/>
      <c r="H56" s="59"/>
      <c r="I56" s="192"/>
      <c r="J56" s="61" t="e">
        <f t="shared" si="5"/>
        <v>#DIV/0!</v>
      </c>
      <c r="K56" s="44"/>
      <c r="L56" s="59"/>
      <c r="M56" s="60"/>
      <c r="N56" s="61" t="e">
        <f t="shared" si="6"/>
        <v>#DIV/0!</v>
      </c>
      <c r="O56" s="42" t="e">
        <f t="shared" si="4"/>
        <v>#DIV/0!</v>
      </c>
    </row>
    <row r="57" spans="1:15" ht="15">
      <c r="A57" s="58" t="s">
        <v>62</v>
      </c>
      <c r="B57" s="105"/>
      <c r="C57" s="62"/>
      <c r="D57" s="63"/>
      <c r="E57" s="64"/>
      <c r="F57" s="61"/>
      <c r="G57" s="44"/>
      <c r="H57" s="59"/>
      <c r="I57" s="192"/>
      <c r="J57" s="61" t="e">
        <f t="shared" si="5"/>
        <v>#DIV/0!</v>
      </c>
      <c r="K57" s="44"/>
      <c r="L57" s="59">
        <v>294086.74</v>
      </c>
      <c r="M57" s="60">
        <v>116730.17</v>
      </c>
      <c r="N57" s="61" t="e">
        <f t="shared" si="6"/>
        <v>#DIV/0!</v>
      </c>
      <c r="O57" s="42" t="e">
        <f t="shared" si="4"/>
        <v>#DIV/0!</v>
      </c>
    </row>
    <row r="58" spans="1:15" ht="15">
      <c r="A58" s="58" t="s">
        <v>92</v>
      </c>
      <c r="B58" s="105">
        <v>200000</v>
      </c>
      <c r="C58" s="62">
        <v>200000</v>
      </c>
      <c r="D58" s="63">
        <v>88472.36</v>
      </c>
      <c r="E58" s="64">
        <v>0.8</v>
      </c>
      <c r="F58" s="61">
        <f>ROUND((D58+E58)/(C58/100),1)</f>
        <v>44.2</v>
      </c>
      <c r="G58" s="44">
        <v>200000</v>
      </c>
      <c r="H58" s="59">
        <v>89869.84</v>
      </c>
      <c r="I58" s="192">
        <v>0.8</v>
      </c>
      <c r="J58" s="61">
        <f t="shared" si="5"/>
        <v>44.9</v>
      </c>
      <c r="K58" s="44">
        <v>200000</v>
      </c>
      <c r="L58" s="59">
        <v>133869.86</v>
      </c>
      <c r="M58" s="60">
        <v>90994.8</v>
      </c>
      <c r="N58" s="61">
        <f t="shared" si="6"/>
        <v>112.4</v>
      </c>
      <c r="O58" s="42">
        <f t="shared" si="4"/>
        <v>112.4</v>
      </c>
    </row>
    <row r="59" spans="1:15" ht="15">
      <c r="A59" s="58" t="s">
        <v>63</v>
      </c>
      <c r="B59" s="105">
        <v>2000</v>
      </c>
      <c r="C59" s="62">
        <v>2000</v>
      </c>
      <c r="D59" s="63">
        <v>1398.96</v>
      </c>
      <c r="E59" s="64">
        <v>0</v>
      </c>
      <c r="F59" s="61">
        <f>ROUND((D59+E59)/(C59/100),1)</f>
        <v>69.9</v>
      </c>
      <c r="G59" s="44">
        <v>2000</v>
      </c>
      <c r="H59" s="59">
        <v>1528.57</v>
      </c>
      <c r="I59" s="192"/>
      <c r="J59" s="61">
        <f t="shared" si="5"/>
        <v>76.4</v>
      </c>
      <c r="K59" s="44">
        <v>2000</v>
      </c>
      <c r="L59" s="59">
        <v>1813.05</v>
      </c>
      <c r="M59" s="60"/>
      <c r="N59" s="61">
        <f t="shared" si="6"/>
        <v>90.7</v>
      </c>
      <c r="O59" s="42">
        <f t="shared" si="4"/>
        <v>90.7</v>
      </c>
    </row>
    <row r="60" spans="1:15" ht="15">
      <c r="A60" s="58" t="s">
        <v>64</v>
      </c>
      <c r="B60" s="105"/>
      <c r="C60" s="62"/>
      <c r="D60" s="63"/>
      <c r="E60" s="64"/>
      <c r="F60" s="61"/>
      <c r="G60" s="44"/>
      <c r="H60" s="59"/>
      <c r="I60" s="192"/>
      <c r="J60" s="61" t="e">
        <f t="shared" si="5"/>
        <v>#DIV/0!</v>
      </c>
      <c r="K60" s="44"/>
      <c r="L60" s="59"/>
      <c r="M60" s="60"/>
      <c r="N60" s="61" t="e">
        <f t="shared" si="6"/>
        <v>#DIV/0!</v>
      </c>
      <c r="O60" s="42" t="e">
        <f t="shared" si="4"/>
        <v>#DIV/0!</v>
      </c>
    </row>
    <row r="61" spans="1:15" ht="15">
      <c r="A61" s="58" t="s">
        <v>65</v>
      </c>
      <c r="B61" s="105"/>
      <c r="C61" s="62"/>
      <c r="D61" s="63"/>
      <c r="E61" s="64"/>
      <c r="F61" s="61"/>
      <c r="G61" s="44"/>
      <c r="H61" s="59"/>
      <c r="I61" s="192"/>
      <c r="J61" s="61" t="e">
        <f t="shared" si="5"/>
        <v>#DIV/0!</v>
      </c>
      <c r="K61" s="44"/>
      <c r="L61" s="59"/>
      <c r="M61" s="60"/>
      <c r="N61" s="61" t="e">
        <f t="shared" si="6"/>
        <v>#DIV/0!</v>
      </c>
      <c r="O61" s="42" t="e">
        <f t="shared" si="4"/>
        <v>#DIV/0!</v>
      </c>
    </row>
    <row r="62" spans="1:15" ht="15">
      <c r="A62" s="58" t="s">
        <v>93</v>
      </c>
      <c r="B62" s="105"/>
      <c r="C62" s="62"/>
      <c r="D62" s="63"/>
      <c r="E62" s="64"/>
      <c r="F62" s="61"/>
      <c r="G62" s="44"/>
      <c r="H62" s="59"/>
      <c r="I62" s="192"/>
      <c r="J62" s="61" t="e">
        <f t="shared" si="5"/>
        <v>#DIV/0!</v>
      </c>
      <c r="K62" s="44"/>
      <c r="L62" s="59"/>
      <c r="M62" s="60"/>
      <c r="N62" s="61" t="e">
        <f t="shared" si="6"/>
        <v>#DIV/0!</v>
      </c>
      <c r="O62" s="42" t="e">
        <f t="shared" si="4"/>
        <v>#DIV/0!</v>
      </c>
    </row>
    <row r="63" spans="1:15" ht="15">
      <c r="A63" s="65" t="s">
        <v>66</v>
      </c>
      <c r="B63" s="105">
        <f>SUM(B47:B62)</f>
        <v>19002000</v>
      </c>
      <c r="C63" s="62">
        <f>SUM(C47:C62)</f>
        <v>19502000</v>
      </c>
      <c r="D63" s="63">
        <f>SUM(D47:D62)</f>
        <v>10971707.07</v>
      </c>
      <c r="E63" s="64">
        <f>SUM(E47:E62)</f>
        <v>2871504.8099999996</v>
      </c>
      <c r="F63" s="61">
        <f>ROUND((D63+E63)/(C63/100),1)</f>
        <v>71</v>
      </c>
      <c r="G63" s="44">
        <f>SUM(G47:G62)</f>
        <v>19502000</v>
      </c>
      <c r="H63" s="59">
        <f>SUM(H47:H62)</f>
        <v>12591507.69</v>
      </c>
      <c r="I63" s="193">
        <f>SUM(I47:I62)</f>
        <v>3284885.5999999996</v>
      </c>
      <c r="J63" s="61">
        <f t="shared" si="5"/>
        <v>81.4</v>
      </c>
      <c r="K63" s="44">
        <f>SUM(K47:K62)</f>
        <v>19502000</v>
      </c>
      <c r="L63" s="59">
        <f>SUM(L47:L62)</f>
        <v>17657457.669999998</v>
      </c>
      <c r="M63" s="60">
        <f>SUM(M47:M62)</f>
        <v>4615341.75</v>
      </c>
      <c r="N63" s="61">
        <f t="shared" si="6"/>
        <v>114.2</v>
      </c>
      <c r="O63" s="42">
        <f t="shared" si="4"/>
        <v>117.2</v>
      </c>
    </row>
    <row r="64" spans="1:15" ht="15">
      <c r="A64" s="58" t="s">
        <v>94</v>
      </c>
      <c r="B64" s="132"/>
      <c r="C64" s="71"/>
      <c r="D64" s="72"/>
      <c r="E64" s="73"/>
      <c r="F64" s="61"/>
      <c r="G64" s="45"/>
      <c r="H64" s="69"/>
      <c r="I64" s="195"/>
      <c r="J64" s="61" t="e">
        <f t="shared" si="5"/>
        <v>#DIV/0!</v>
      </c>
      <c r="K64" s="45"/>
      <c r="L64" s="69"/>
      <c r="M64" s="70"/>
      <c r="N64" s="61" t="e">
        <f t="shared" si="6"/>
        <v>#DIV/0!</v>
      </c>
      <c r="O64" s="42" t="e">
        <f t="shared" si="4"/>
        <v>#DIV/0!</v>
      </c>
    </row>
    <row r="65" spans="1:15" ht="15">
      <c r="A65" s="58" t="s">
        <v>95</v>
      </c>
      <c r="B65" s="132">
        <v>19741922</v>
      </c>
      <c r="C65" s="71">
        <v>19741922</v>
      </c>
      <c r="D65" s="72">
        <v>9870896</v>
      </c>
      <c r="E65" s="73">
        <v>0</v>
      </c>
      <c r="F65" s="74">
        <f>ROUND((D65+E65)/(C65/100),1)</f>
        <v>50</v>
      </c>
      <c r="G65" s="45">
        <v>19741922</v>
      </c>
      <c r="H65" s="69">
        <v>15646347</v>
      </c>
      <c r="I65" s="196"/>
      <c r="J65" s="74">
        <f t="shared" si="5"/>
        <v>79.3</v>
      </c>
      <c r="K65" s="45">
        <v>19741922</v>
      </c>
      <c r="L65" s="69">
        <v>20061922</v>
      </c>
      <c r="M65" s="70"/>
      <c r="N65" s="74">
        <f t="shared" si="6"/>
        <v>101.6</v>
      </c>
      <c r="O65" s="42">
        <f t="shared" si="4"/>
        <v>101.6</v>
      </c>
    </row>
    <row r="66" spans="1:15" ht="15">
      <c r="A66" s="65" t="s">
        <v>96</v>
      </c>
      <c r="B66" s="105">
        <v>320000</v>
      </c>
      <c r="C66" s="62">
        <v>320000</v>
      </c>
      <c r="D66" s="63">
        <v>160000</v>
      </c>
      <c r="E66" s="64">
        <v>0</v>
      </c>
      <c r="F66" s="74">
        <f>ROUND((D66+E66)/(C66/100),1)</f>
        <v>50</v>
      </c>
      <c r="G66" s="44">
        <v>320000</v>
      </c>
      <c r="H66" s="59">
        <v>945000</v>
      </c>
      <c r="I66" s="68"/>
      <c r="J66" s="74">
        <f t="shared" si="5"/>
        <v>295.3</v>
      </c>
      <c r="K66" s="44">
        <v>320000</v>
      </c>
      <c r="L66" s="59">
        <v>945000</v>
      </c>
      <c r="M66" s="68"/>
      <c r="N66" s="74">
        <f t="shared" si="6"/>
        <v>295.3</v>
      </c>
      <c r="O66" s="42">
        <f t="shared" si="4"/>
        <v>295.3</v>
      </c>
    </row>
    <row r="67" spans="1:15" ht="15">
      <c r="A67" s="58" t="s">
        <v>97</v>
      </c>
      <c r="B67" s="105">
        <v>1470000</v>
      </c>
      <c r="C67" s="62">
        <v>1470000</v>
      </c>
      <c r="D67" s="63">
        <v>525000</v>
      </c>
      <c r="E67" s="64">
        <v>0</v>
      </c>
      <c r="F67" s="74">
        <f>ROUND((D67+E67)/(C67/100),1)</f>
        <v>35.7</v>
      </c>
      <c r="G67" s="44">
        <v>1470000</v>
      </c>
      <c r="H67" s="59">
        <v>525000</v>
      </c>
      <c r="I67" s="192"/>
      <c r="J67" s="74">
        <f t="shared" si="5"/>
        <v>35.7</v>
      </c>
      <c r="K67" s="44">
        <v>1470000</v>
      </c>
      <c r="L67" s="59">
        <v>525000</v>
      </c>
      <c r="M67" s="60"/>
      <c r="N67" s="74">
        <f t="shared" si="6"/>
        <v>35.7</v>
      </c>
      <c r="O67" s="42">
        <f t="shared" si="4"/>
        <v>35.7</v>
      </c>
    </row>
    <row r="68" spans="1:15" ht="15">
      <c r="A68" s="58" t="s">
        <v>98</v>
      </c>
      <c r="B68" s="105"/>
      <c r="C68" s="62"/>
      <c r="D68" s="63"/>
      <c r="E68" s="64"/>
      <c r="F68" s="61"/>
      <c r="G68" s="44"/>
      <c r="H68" s="59"/>
      <c r="I68" s="192"/>
      <c r="J68" s="61" t="e">
        <f t="shared" si="5"/>
        <v>#DIV/0!</v>
      </c>
      <c r="K68" s="44"/>
      <c r="L68" s="59"/>
      <c r="M68" s="60"/>
      <c r="N68" s="61" t="e">
        <f t="shared" si="6"/>
        <v>#DIV/0!</v>
      </c>
      <c r="O68" s="42" t="e">
        <f t="shared" si="4"/>
        <v>#DIV/0!</v>
      </c>
    </row>
    <row r="69" spans="1:15" ht="15">
      <c r="A69" s="58" t="s">
        <v>99</v>
      </c>
      <c r="B69" s="105"/>
      <c r="C69" s="62"/>
      <c r="D69" s="63"/>
      <c r="E69" s="64"/>
      <c r="F69" s="74"/>
      <c r="G69" s="44"/>
      <c r="H69" s="59"/>
      <c r="I69" s="192"/>
      <c r="J69" s="74" t="e">
        <f t="shared" si="5"/>
        <v>#DIV/0!</v>
      </c>
      <c r="K69" s="44"/>
      <c r="L69" s="59"/>
      <c r="M69" s="60"/>
      <c r="N69" s="74" t="e">
        <f t="shared" si="6"/>
        <v>#DIV/0!</v>
      </c>
      <c r="O69" s="42" t="e">
        <f t="shared" si="4"/>
        <v>#DIV/0!</v>
      </c>
    </row>
    <row r="70" spans="1:15" ht="15">
      <c r="A70" s="58" t="s">
        <v>100</v>
      </c>
      <c r="B70" s="105"/>
      <c r="C70" s="62"/>
      <c r="D70" s="63"/>
      <c r="E70" s="64"/>
      <c r="F70" s="74"/>
      <c r="G70" s="44"/>
      <c r="H70" s="59"/>
      <c r="I70" s="192"/>
      <c r="J70" s="74" t="e">
        <f t="shared" si="5"/>
        <v>#DIV/0!</v>
      </c>
      <c r="K70" s="44"/>
      <c r="L70" s="59"/>
      <c r="M70" s="60"/>
      <c r="N70" s="74" t="e">
        <f t="shared" si="6"/>
        <v>#DIV/0!</v>
      </c>
      <c r="O70" s="42" t="e">
        <f t="shared" si="4"/>
        <v>#DIV/0!</v>
      </c>
    </row>
    <row r="71" spans="1:15" ht="15">
      <c r="A71" s="65" t="s">
        <v>101</v>
      </c>
      <c r="B71" s="105">
        <f>SUM(B65:B70)</f>
        <v>21531922</v>
      </c>
      <c r="C71" s="62">
        <f>SUM(C65:C70)</f>
        <v>21531922</v>
      </c>
      <c r="D71" s="63">
        <f>SUM(D65:D70)</f>
        <v>10555896</v>
      </c>
      <c r="E71" s="64">
        <f>SUM(E65:E70)</f>
        <v>0</v>
      </c>
      <c r="F71" s="61">
        <f>ROUND((D71+E71)/(C71/100),1)</f>
        <v>49</v>
      </c>
      <c r="G71" s="44">
        <f>SUM(G65:G70)</f>
        <v>21531922</v>
      </c>
      <c r="H71" s="59">
        <f>SUM(H65:H70)</f>
        <v>17116347</v>
      </c>
      <c r="I71" s="193">
        <f>SUM(I65:I70)</f>
        <v>0</v>
      </c>
      <c r="J71" s="61">
        <f t="shared" si="5"/>
        <v>79.5</v>
      </c>
      <c r="K71" s="44">
        <f>SUM(K65:K70)</f>
        <v>21531922</v>
      </c>
      <c r="L71" s="59">
        <f>SUM(L65:L70)</f>
        <v>21531922</v>
      </c>
      <c r="M71" s="60">
        <f>SUM(M65:M70)</f>
        <v>0</v>
      </c>
      <c r="N71" s="61">
        <f t="shared" si="6"/>
        <v>100</v>
      </c>
      <c r="O71" s="42">
        <f t="shared" si="4"/>
        <v>100</v>
      </c>
    </row>
    <row r="72" spans="1:15" ht="15.75" thickBot="1">
      <c r="A72" s="75" t="s">
        <v>67</v>
      </c>
      <c r="B72" s="132">
        <f>B63+B71</f>
        <v>40533922</v>
      </c>
      <c r="C72" s="71">
        <f>C63+C71</f>
        <v>41033922</v>
      </c>
      <c r="D72" s="72">
        <f>D63+D71</f>
        <v>21527603.07</v>
      </c>
      <c r="E72" s="73">
        <f>E63+E71</f>
        <v>2871504.8099999996</v>
      </c>
      <c r="F72" s="74">
        <f>ROUND((D72+E72)/(C72/100),1)</f>
        <v>59.5</v>
      </c>
      <c r="G72" s="45">
        <f>G63+G71</f>
        <v>41033922</v>
      </c>
      <c r="H72" s="69">
        <f>H63+H71</f>
        <v>29707854.689999998</v>
      </c>
      <c r="I72" s="255">
        <f>I63+I71</f>
        <v>3284885.5999999996</v>
      </c>
      <c r="J72" s="74">
        <f t="shared" si="5"/>
        <v>80.4</v>
      </c>
      <c r="K72" s="45">
        <f>K63+K71</f>
        <v>41033922</v>
      </c>
      <c r="L72" s="69">
        <f>L63+L71</f>
        <v>39189379.67</v>
      </c>
      <c r="M72" s="70">
        <f>M63+M71</f>
        <v>4615341.75</v>
      </c>
      <c r="N72" s="74">
        <f t="shared" si="6"/>
        <v>106.8</v>
      </c>
      <c r="O72" s="42">
        <f t="shared" si="4"/>
        <v>108.1</v>
      </c>
    </row>
    <row r="73" spans="1:15" ht="15.75" thickBot="1">
      <c r="A73" s="76" t="s">
        <v>68</v>
      </c>
      <c r="B73" s="170">
        <f>B72-B38</f>
        <v>0</v>
      </c>
      <c r="C73" s="170">
        <f>C72-C38</f>
        <v>0</v>
      </c>
      <c r="D73" s="170">
        <f>D72-D38</f>
        <v>-707925.379999999</v>
      </c>
      <c r="E73" s="170">
        <f>E72-E38</f>
        <v>441736.76999999955</v>
      </c>
      <c r="F73" s="46" t="e">
        <f>ROUND((D73+E73)/(C73/100),1)</f>
        <v>#DIV/0!</v>
      </c>
      <c r="G73" s="47">
        <f>G72-G38</f>
        <v>0</v>
      </c>
      <c r="H73" s="47">
        <f>H72-H38</f>
        <v>-532151.6099999994</v>
      </c>
      <c r="I73" s="256">
        <f>I72-I38</f>
        <v>-83847.62000000011</v>
      </c>
      <c r="J73" s="46" t="e">
        <f t="shared" si="5"/>
        <v>#DIV/0!</v>
      </c>
      <c r="K73" s="47">
        <f>K72-K38</f>
        <v>0</v>
      </c>
      <c r="L73" s="47">
        <f>L72-L38</f>
        <v>-48383.99000000954</v>
      </c>
      <c r="M73" s="47">
        <f>M72-M38</f>
        <v>48383.99000000022</v>
      </c>
      <c r="N73" s="46" t="e">
        <f t="shared" si="6"/>
        <v>#DIV/0!</v>
      </c>
      <c r="O73" s="42" t="e">
        <f t="shared" si="4"/>
        <v>#DIV/0!</v>
      </c>
    </row>
    <row r="74" spans="1:15" ht="15.75" thickBot="1">
      <c r="A74" s="181" t="s">
        <v>103</v>
      </c>
      <c r="B74" s="198"/>
      <c r="C74" s="199"/>
      <c r="D74" s="199">
        <f>D73+E73</f>
        <v>-266188.6099999994</v>
      </c>
      <c r="E74" s="200"/>
      <c r="F74" s="200"/>
      <c r="G74" s="199"/>
      <c r="H74" s="199">
        <f>H73+I73</f>
        <v>-615999.2299999995</v>
      </c>
      <c r="I74" s="200"/>
      <c r="J74" s="200"/>
      <c r="K74" s="199"/>
      <c r="L74" s="199">
        <v>0</v>
      </c>
      <c r="M74" s="199"/>
      <c r="N74" s="185"/>
      <c r="O74" s="186"/>
    </row>
    <row r="75" spans="1:15" ht="15">
      <c r="A75" s="187"/>
      <c r="B75" s="188"/>
      <c r="C75" s="188"/>
      <c r="D75" s="188"/>
      <c r="E75" s="189"/>
      <c r="F75" s="187"/>
      <c r="G75" s="188"/>
      <c r="H75" s="188"/>
      <c r="I75" s="189"/>
      <c r="J75" s="187"/>
      <c r="K75" s="188"/>
      <c r="L75" s="188"/>
      <c r="M75" s="188"/>
      <c r="N75" s="187"/>
      <c r="O75" s="187"/>
    </row>
    <row r="76" spans="1:15" ht="15">
      <c r="A76" s="187"/>
      <c r="B76" s="188"/>
      <c r="C76" s="188"/>
      <c r="D76" s="188"/>
      <c r="E76" s="189"/>
      <c r="F76" s="187"/>
      <c r="G76" s="188"/>
      <c r="H76" s="188"/>
      <c r="I76" s="189"/>
      <c r="J76" s="187"/>
      <c r="K76" s="188"/>
      <c r="L76" s="188"/>
      <c r="M76" s="188"/>
      <c r="N76" s="187"/>
      <c r="O76" s="187"/>
    </row>
    <row r="77" spans="1:15" ht="15">
      <c r="A77" s="187"/>
      <c r="B77" s="188"/>
      <c r="C77" s="188"/>
      <c r="D77" s="188"/>
      <c r="E77" s="189"/>
      <c r="F77" s="187"/>
      <c r="G77" s="188"/>
      <c r="H77" s="188"/>
      <c r="I77" s="189"/>
      <c r="J77" s="187"/>
      <c r="K77" s="188"/>
      <c r="L77" s="188"/>
      <c r="M77" s="188"/>
      <c r="N77" s="187"/>
      <c r="O77" s="187"/>
    </row>
    <row r="78" spans="2:13" ht="15">
      <c r="B78" s="103"/>
      <c r="C78" s="103"/>
      <c r="D78" s="103"/>
      <c r="G78" s="103"/>
      <c r="H78" s="103"/>
      <c r="K78" s="103"/>
      <c r="L78" s="103"/>
      <c r="M78" s="103"/>
    </row>
    <row r="79" spans="1:13" ht="15">
      <c r="A79" s="77" t="s">
        <v>69</v>
      </c>
      <c r="B79" s="103"/>
      <c r="C79" s="103"/>
      <c r="D79" s="103"/>
      <c r="G79" s="103"/>
      <c r="H79" s="103"/>
      <c r="K79" s="103"/>
      <c r="L79" s="103"/>
      <c r="M79" s="103"/>
    </row>
    <row r="80" spans="2:13" ht="15.75" thickBot="1">
      <c r="B80" s="103"/>
      <c r="C80" s="103"/>
      <c r="D80" s="103"/>
      <c r="G80" s="103"/>
      <c r="H80" s="103"/>
      <c r="K80" s="103"/>
      <c r="L80" s="103"/>
      <c r="M80" s="103"/>
    </row>
    <row r="81" spans="1:13" ht="15">
      <c r="A81" s="32"/>
      <c r="B81" s="161" t="s">
        <v>10</v>
      </c>
      <c r="C81" s="162" t="s">
        <v>14</v>
      </c>
      <c r="D81" s="163" t="s">
        <v>15</v>
      </c>
      <c r="E81" s="144"/>
      <c r="G81" s="103"/>
      <c r="H81" s="103"/>
      <c r="K81" s="103"/>
      <c r="L81" s="103"/>
      <c r="M81" s="103"/>
    </row>
    <row r="82" spans="1:13" ht="15">
      <c r="A82" s="33" t="s">
        <v>70</v>
      </c>
      <c r="B82" s="115">
        <v>473856.2</v>
      </c>
      <c r="C82" s="164">
        <v>641874.86</v>
      </c>
      <c r="D82" s="165">
        <v>96618.4</v>
      </c>
      <c r="E82" s="144"/>
      <c r="G82" s="103"/>
      <c r="H82" s="103"/>
      <c r="K82" s="103"/>
      <c r="L82" s="103"/>
      <c r="M82" s="103"/>
    </row>
    <row r="83" spans="1:13" ht="15">
      <c r="A83" s="78" t="s">
        <v>71</v>
      </c>
      <c r="B83" s="115">
        <v>378743.96</v>
      </c>
      <c r="C83" s="164">
        <v>318993.96</v>
      </c>
      <c r="D83" s="165">
        <v>625524.16</v>
      </c>
      <c r="E83" s="144"/>
      <c r="G83" s="103"/>
      <c r="H83" s="103"/>
      <c r="K83" s="103"/>
      <c r="L83" s="103"/>
      <c r="M83" s="103"/>
    </row>
    <row r="84" spans="1:13" ht="15">
      <c r="A84" s="78" t="s">
        <v>72</v>
      </c>
      <c r="B84" s="115">
        <v>435197.32</v>
      </c>
      <c r="C84" s="164">
        <v>458825.83</v>
      </c>
      <c r="D84" s="165">
        <v>91683.16</v>
      </c>
      <c r="E84" s="144"/>
      <c r="G84" s="103"/>
      <c r="H84" s="103"/>
      <c r="K84" s="103"/>
      <c r="L84" s="103"/>
      <c r="M84" s="103"/>
    </row>
    <row r="85" spans="1:13" ht="15.75" thickBot="1">
      <c r="A85" s="38" t="s">
        <v>73</v>
      </c>
      <c r="B85" s="166">
        <v>117725.15</v>
      </c>
      <c r="C85" s="167">
        <v>79564.6</v>
      </c>
      <c r="D85" s="168">
        <v>1680</v>
      </c>
      <c r="E85" s="144"/>
      <c r="G85" s="103"/>
      <c r="H85" s="103"/>
      <c r="K85" s="103"/>
      <c r="L85" s="103"/>
      <c r="M85" s="103"/>
    </row>
    <row r="89" spans="1:2" ht="15.75" thickBot="1">
      <c r="A89" s="16" t="s">
        <v>40</v>
      </c>
      <c r="B89" s="91"/>
    </row>
    <row r="90" spans="1:14" ht="15.75" thickBot="1">
      <c r="A90" s="17" t="s">
        <v>41</v>
      </c>
      <c r="B90" s="92" t="s">
        <v>42</v>
      </c>
      <c r="C90" s="93"/>
      <c r="D90" s="94" t="s">
        <v>43</v>
      </c>
      <c r="E90" s="146"/>
      <c r="F90" s="19" t="s">
        <v>44</v>
      </c>
      <c r="G90" s="93"/>
      <c r="H90" s="94" t="s">
        <v>45</v>
      </c>
      <c r="I90" s="146"/>
      <c r="J90" s="19" t="s">
        <v>44</v>
      </c>
      <c r="K90" s="147"/>
      <c r="L90" s="94" t="s">
        <v>46</v>
      </c>
      <c r="M90" s="18"/>
      <c r="N90" s="19" t="s">
        <v>44</v>
      </c>
    </row>
    <row r="91" spans="1:14" ht="15">
      <c r="A91" s="20"/>
      <c r="B91" s="130"/>
      <c r="C91" s="24"/>
      <c r="D91" s="21"/>
      <c r="E91" s="148"/>
      <c r="F91" s="22"/>
      <c r="G91" s="95"/>
      <c r="H91" s="21"/>
      <c r="I91" s="148"/>
      <c r="J91" s="22"/>
      <c r="K91" s="149"/>
      <c r="L91" s="21"/>
      <c r="M91" s="79"/>
      <c r="N91" s="22"/>
    </row>
    <row r="92" spans="1:14" ht="15">
      <c r="A92" s="20" t="s">
        <v>47</v>
      </c>
      <c r="B92" s="23">
        <v>14660612</v>
      </c>
      <c r="C92" s="24"/>
      <c r="D92" s="25">
        <v>7779804</v>
      </c>
      <c r="E92" s="148"/>
      <c r="F92" s="26">
        <f>ROUND((D92)/(B92/100),1)</f>
        <v>53.1</v>
      </c>
      <c r="G92" s="95"/>
      <c r="H92" s="25">
        <v>11578004</v>
      </c>
      <c r="I92" s="148"/>
      <c r="J92" s="26">
        <f>ROUND((H92)/(B92/100),1)</f>
        <v>79</v>
      </c>
      <c r="K92" s="149"/>
      <c r="L92" s="25">
        <v>15636179</v>
      </c>
      <c r="M92" s="79"/>
      <c r="N92" s="26">
        <f>ROUND((L92)/(B92/100),1)</f>
        <v>106.7</v>
      </c>
    </row>
    <row r="93" spans="1:14" ht="15">
      <c r="A93" s="20" t="s">
        <v>48</v>
      </c>
      <c r="B93" s="23">
        <v>2200000</v>
      </c>
      <c r="C93" s="24"/>
      <c r="D93" s="25">
        <v>1146852</v>
      </c>
      <c r="E93" s="148"/>
      <c r="F93" s="26">
        <f>ROUND((D93)/(B93/100),1)</f>
        <v>52.1</v>
      </c>
      <c r="G93" s="95"/>
      <c r="H93" s="25">
        <v>1333232</v>
      </c>
      <c r="I93" s="148"/>
      <c r="J93" s="26">
        <f>ROUND((H93)/(B93/100),1)</f>
        <v>60.6</v>
      </c>
      <c r="K93" s="149"/>
      <c r="L93" s="25">
        <v>1736520</v>
      </c>
      <c r="M93" s="79"/>
      <c r="N93" s="26">
        <f>ROUND((L93)/(B93/100),1)</f>
        <v>78.9</v>
      </c>
    </row>
    <row r="94" spans="1:14" ht="15">
      <c r="A94" s="20" t="s">
        <v>49</v>
      </c>
      <c r="B94" s="23">
        <v>59.88</v>
      </c>
      <c r="C94" s="24"/>
      <c r="D94" s="25">
        <v>60.13</v>
      </c>
      <c r="E94" s="148"/>
      <c r="F94" s="26">
        <f>ROUND((D94)/(B94/100),1)</f>
        <v>100.4</v>
      </c>
      <c r="G94" s="95"/>
      <c r="H94" s="25">
        <v>63.25</v>
      </c>
      <c r="I94" s="148"/>
      <c r="J94" s="26">
        <f>ROUND((H94)/(B94/100),1)</f>
        <v>105.6</v>
      </c>
      <c r="K94" s="149"/>
      <c r="L94" s="25">
        <v>60.87</v>
      </c>
      <c r="M94" s="79"/>
      <c r="N94" s="26">
        <f>ROUND((L94)/(B94/100),1)</f>
        <v>101.7</v>
      </c>
    </row>
    <row r="95" spans="1:14" ht="15.75" thickBot="1">
      <c r="A95" s="27" t="s">
        <v>50</v>
      </c>
      <c r="B95" s="28">
        <v>20403</v>
      </c>
      <c r="C95" s="131"/>
      <c r="D95" s="29">
        <v>21564</v>
      </c>
      <c r="E95" s="150"/>
      <c r="F95" s="30">
        <f>ROUND((D95)/(B95/100),1)</f>
        <v>105.7</v>
      </c>
      <c r="G95" s="151"/>
      <c r="H95" s="29">
        <v>30509</v>
      </c>
      <c r="I95" s="150"/>
      <c r="J95" s="30">
        <f>ROUND((H95)/(B95/100),1)</f>
        <v>149.5</v>
      </c>
      <c r="K95" s="152"/>
      <c r="L95" s="29">
        <f>ROUND(L92/L94/12,0)</f>
        <v>21407</v>
      </c>
      <c r="M95" s="104"/>
      <c r="N95" s="30">
        <f>ROUND((L95)/(B95/100),1)</f>
        <v>104.9</v>
      </c>
    </row>
    <row r="98" spans="1:2" ht="15.75" thickBot="1">
      <c r="A98" s="31" t="s">
        <v>51</v>
      </c>
      <c r="B98" s="96"/>
    </row>
    <row r="99" spans="1:7" ht="15.75" thickBot="1">
      <c r="A99" s="32"/>
      <c r="B99" s="97" t="s">
        <v>10</v>
      </c>
      <c r="C99" s="98" t="s">
        <v>14</v>
      </c>
      <c r="D99" s="99" t="s">
        <v>15</v>
      </c>
      <c r="G99" s="251"/>
    </row>
    <row r="100" spans="1:7" ht="15">
      <c r="A100" s="33" t="s">
        <v>52</v>
      </c>
      <c r="B100" s="34">
        <v>8156368.1</v>
      </c>
      <c r="C100" s="10">
        <v>7769746.1</v>
      </c>
      <c r="D100" s="35">
        <v>7386490.1</v>
      </c>
      <c r="G100" s="251"/>
    </row>
    <row r="101" spans="1:7" ht="15">
      <c r="A101" s="33" t="s">
        <v>53</v>
      </c>
      <c r="B101" s="36">
        <v>4809</v>
      </c>
      <c r="C101" s="12">
        <v>4809</v>
      </c>
      <c r="D101" s="37">
        <v>4809</v>
      </c>
      <c r="G101" s="251"/>
    </row>
    <row r="102" spans="1:7" ht="15">
      <c r="A102" s="33" t="s">
        <v>54</v>
      </c>
      <c r="B102" s="36">
        <v>297839.06</v>
      </c>
      <c r="C102" s="12">
        <v>331979.47</v>
      </c>
      <c r="D102" s="37">
        <v>350415.86</v>
      </c>
      <c r="G102" s="251"/>
    </row>
    <row r="103" spans="1:7" ht="15">
      <c r="A103" s="33" t="s">
        <v>55</v>
      </c>
      <c r="B103" s="36">
        <v>0</v>
      </c>
      <c r="C103" s="12"/>
      <c r="D103" s="37">
        <v>0</v>
      </c>
      <c r="G103" s="251"/>
    </row>
    <row r="104" spans="1:7" ht="15">
      <c r="A104" s="33" t="s">
        <v>85</v>
      </c>
      <c r="B104" s="36">
        <v>0</v>
      </c>
      <c r="C104" s="12"/>
      <c r="D104" s="37">
        <v>0</v>
      </c>
      <c r="G104" s="251"/>
    </row>
    <row r="105" spans="1:7" ht="15.75" thickBot="1">
      <c r="A105" s="38" t="s">
        <v>56</v>
      </c>
      <c r="B105" s="39">
        <v>3415106.87</v>
      </c>
      <c r="C105" s="40">
        <v>3801728.87</v>
      </c>
      <c r="D105" s="41">
        <v>2310668.34</v>
      </c>
      <c r="G105" s="251"/>
    </row>
    <row r="108" spans="1:8" ht="15">
      <c r="A108" s="251" t="s">
        <v>129</v>
      </c>
      <c r="D108"/>
      <c r="E108" s="101"/>
      <c r="F108" s="83"/>
      <c r="G108"/>
      <c r="H108"/>
    </row>
    <row r="109" spans="1:8" ht="15">
      <c r="A109" s="251" t="s">
        <v>130</v>
      </c>
      <c r="D109"/>
      <c r="E109" s="101"/>
      <c r="F109" s="83"/>
      <c r="G109"/>
      <c r="H109"/>
    </row>
    <row r="110" spans="1:8" ht="15">
      <c r="A110" s="251" t="s">
        <v>131</v>
      </c>
      <c r="D110"/>
      <c r="E110" s="101"/>
      <c r="F110" s="83"/>
      <c r="G110"/>
      <c r="H110"/>
    </row>
    <row r="111" spans="1:8" ht="15">
      <c r="A111" s="251" t="s">
        <v>132</v>
      </c>
      <c r="D111"/>
      <c r="E111" s="101"/>
      <c r="F111" s="83"/>
      <c r="G111"/>
      <c r="H111"/>
    </row>
    <row r="112" ht="15">
      <c r="A112" s="251" t="s">
        <v>133</v>
      </c>
    </row>
    <row r="113" ht="15">
      <c r="A113" s="251" t="s">
        <v>134</v>
      </c>
    </row>
    <row r="114" ht="15">
      <c r="A114" s="251"/>
    </row>
    <row r="115" ht="15">
      <c r="A115" s="251"/>
    </row>
    <row r="116" ht="15">
      <c r="A116" s="1"/>
    </row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zoomScalePageLayoutView="0" workbookViewId="0" topLeftCell="A103">
      <selection activeCell="K117" sqref="K117"/>
    </sheetView>
  </sheetViews>
  <sheetFormatPr defaultColWidth="9.140625" defaultRowHeight="15"/>
  <cols>
    <col min="1" max="1" width="22.421875" style="0" customWidth="1"/>
    <col min="2" max="2" width="15.8515625" style="83" customWidth="1"/>
    <col min="3" max="3" width="13.421875" style="83" customWidth="1"/>
    <col min="4" max="5" width="12.7109375" style="83" customWidth="1"/>
    <col min="6" max="6" width="6.57421875" style="0" customWidth="1"/>
    <col min="7" max="9" width="12.7109375" style="83" customWidth="1"/>
    <col min="10" max="10" width="6.57421875" style="0" customWidth="1"/>
    <col min="11" max="11" width="13.57421875" style="101" customWidth="1"/>
    <col min="12" max="12" width="12.7109375" style="83" customWidth="1"/>
    <col min="13" max="13" width="12.7109375" style="0" customWidth="1"/>
    <col min="14" max="15" width="6.57421875" style="0" customWidth="1"/>
  </cols>
  <sheetData>
    <row r="1" ht="15">
      <c r="A1" s="1"/>
    </row>
    <row r="2" spans="1:14" ht="15">
      <c r="A2" s="133" t="s">
        <v>76</v>
      </c>
      <c r="B2" s="134"/>
      <c r="C2" s="134"/>
      <c r="E2" s="135" t="s">
        <v>102</v>
      </c>
      <c r="F2" s="133"/>
      <c r="G2" s="134" t="s">
        <v>110</v>
      </c>
      <c r="J2" s="133"/>
      <c r="K2" s="136"/>
      <c r="N2" s="133"/>
    </row>
    <row r="3" spans="1:14" ht="16.5" thickBot="1">
      <c r="A3" s="2" t="s">
        <v>0</v>
      </c>
      <c r="B3" s="84" t="s">
        <v>1</v>
      </c>
      <c r="C3" s="84"/>
      <c r="F3" s="2"/>
      <c r="G3" s="84"/>
      <c r="J3" s="2"/>
      <c r="K3" s="137"/>
      <c r="N3" s="2"/>
    </row>
    <row r="4" spans="1:15" ht="15">
      <c r="A4" s="3" t="s">
        <v>2</v>
      </c>
      <c r="B4" s="85" t="s">
        <v>3</v>
      </c>
      <c r="C4" s="86" t="s">
        <v>4</v>
      </c>
      <c r="D4" s="87" t="s">
        <v>5</v>
      </c>
      <c r="E4" s="138"/>
      <c r="F4" s="5" t="s">
        <v>6</v>
      </c>
      <c r="G4" s="139" t="s">
        <v>4</v>
      </c>
      <c r="H4" s="87" t="s">
        <v>7</v>
      </c>
      <c r="I4" s="138"/>
      <c r="J4" s="5" t="s">
        <v>6</v>
      </c>
      <c r="K4" s="140" t="s">
        <v>4</v>
      </c>
      <c r="L4" s="87" t="s">
        <v>8</v>
      </c>
      <c r="M4" s="4"/>
      <c r="N4" s="5" t="s">
        <v>6</v>
      </c>
      <c r="O4" s="171" t="s">
        <v>6</v>
      </c>
    </row>
    <row r="5" spans="1:15" ht="15.75" thickBot="1">
      <c r="A5" s="6"/>
      <c r="B5" s="88" t="s">
        <v>9</v>
      </c>
      <c r="C5" s="89" t="s">
        <v>10</v>
      </c>
      <c r="D5" s="90" t="s">
        <v>11</v>
      </c>
      <c r="E5" s="90" t="s">
        <v>12</v>
      </c>
      <c r="F5" s="8" t="s">
        <v>13</v>
      </c>
      <c r="G5" s="141" t="s">
        <v>14</v>
      </c>
      <c r="H5" s="90" t="s">
        <v>11</v>
      </c>
      <c r="I5" s="90" t="s">
        <v>12</v>
      </c>
      <c r="J5" s="8" t="s">
        <v>13</v>
      </c>
      <c r="K5" s="142" t="s">
        <v>15</v>
      </c>
      <c r="L5" s="90" t="s">
        <v>11</v>
      </c>
      <c r="M5" s="7" t="s">
        <v>12</v>
      </c>
      <c r="N5" s="8" t="s">
        <v>13</v>
      </c>
      <c r="O5" s="176" t="s">
        <v>74</v>
      </c>
    </row>
    <row r="6" spans="1:15" ht="15.75" customHeight="1">
      <c r="A6" s="9" t="s">
        <v>16</v>
      </c>
      <c r="B6" s="216">
        <v>70000</v>
      </c>
      <c r="C6" s="217">
        <v>70000</v>
      </c>
      <c r="D6" s="218">
        <v>44626</v>
      </c>
      <c r="E6" s="218"/>
      <c r="F6" s="109">
        <f>ROUND((D6+E6)/(C6/100),1)</f>
        <v>63.8</v>
      </c>
      <c r="G6" s="286">
        <v>70000</v>
      </c>
      <c r="H6" s="218">
        <v>59393</v>
      </c>
      <c r="I6" s="218"/>
      <c r="J6" s="109">
        <f>ROUND((H6+I6)/(G6/100),1)</f>
        <v>84.8</v>
      </c>
      <c r="K6" s="339">
        <v>98000</v>
      </c>
      <c r="L6" s="218">
        <v>97742.2</v>
      </c>
      <c r="M6" s="218"/>
      <c r="N6" s="109">
        <f>ROUND((L6+M6)/(K6/100),1)</f>
        <v>99.7</v>
      </c>
      <c r="O6" s="42">
        <f>ROUND((L6+M6)/(B6/100),1)</f>
        <v>139.6</v>
      </c>
    </row>
    <row r="7" spans="1:15" ht="15.75" customHeight="1">
      <c r="A7" s="11" t="s">
        <v>17</v>
      </c>
      <c r="B7" s="219">
        <v>175000</v>
      </c>
      <c r="C7" s="220">
        <v>175000</v>
      </c>
      <c r="D7" s="221">
        <v>88837</v>
      </c>
      <c r="E7" s="221"/>
      <c r="F7" s="114">
        <f>ROUND((D7+E7)/(C7/100),1)</f>
        <v>50.8</v>
      </c>
      <c r="G7" s="287">
        <v>175000</v>
      </c>
      <c r="H7" s="221">
        <v>130337</v>
      </c>
      <c r="I7" s="221"/>
      <c r="J7" s="114">
        <f aca="true" t="shared" si="0" ref="J7:J38">ROUND((H7+I7)/(G7/100),1)</f>
        <v>74.5</v>
      </c>
      <c r="K7" s="340">
        <v>182000</v>
      </c>
      <c r="L7" s="221">
        <v>181837</v>
      </c>
      <c r="M7" s="221"/>
      <c r="N7" s="114">
        <f aca="true" t="shared" si="1" ref="N7:N38">ROUND((L7+M7)/(K7/100),1)</f>
        <v>99.9</v>
      </c>
      <c r="O7" s="42">
        <f aca="true" t="shared" si="2" ref="O7:O38">ROUND((L7+M7)/(B7/100),1)</f>
        <v>103.9</v>
      </c>
    </row>
    <row r="8" spans="1:15" ht="15.75" customHeight="1">
      <c r="A8" s="11" t="s">
        <v>18</v>
      </c>
      <c r="B8" s="219">
        <v>50000</v>
      </c>
      <c r="C8" s="220">
        <v>50000</v>
      </c>
      <c r="D8" s="221">
        <v>28874</v>
      </c>
      <c r="E8" s="221"/>
      <c r="F8" s="114"/>
      <c r="G8" s="287">
        <v>50000</v>
      </c>
      <c r="H8" s="221">
        <v>41374</v>
      </c>
      <c r="I8" s="221"/>
      <c r="J8" s="114">
        <f t="shared" si="0"/>
        <v>82.7</v>
      </c>
      <c r="K8" s="340">
        <v>59000</v>
      </c>
      <c r="L8" s="221">
        <v>58874</v>
      </c>
      <c r="M8" s="221"/>
      <c r="N8" s="114">
        <f t="shared" si="1"/>
        <v>99.8</v>
      </c>
      <c r="O8" s="42">
        <f t="shared" si="2"/>
        <v>117.7</v>
      </c>
    </row>
    <row r="9" spans="1:15" ht="15.75" customHeight="1">
      <c r="A9" s="11" t="s">
        <v>19</v>
      </c>
      <c r="B9" s="219">
        <v>5000</v>
      </c>
      <c r="C9" s="220">
        <v>4000</v>
      </c>
      <c r="D9" s="221">
        <v>2000</v>
      </c>
      <c r="E9" s="221"/>
      <c r="F9" s="114">
        <f>ROUND((D9+E9)/(C9/100),1)</f>
        <v>50</v>
      </c>
      <c r="G9" s="287">
        <v>4000</v>
      </c>
      <c r="H9" s="221">
        <v>3000</v>
      </c>
      <c r="I9" s="221"/>
      <c r="J9" s="114">
        <f t="shared" si="0"/>
        <v>75</v>
      </c>
      <c r="K9" s="340">
        <v>4000</v>
      </c>
      <c r="L9" s="221">
        <v>4000</v>
      </c>
      <c r="M9" s="221"/>
      <c r="N9" s="114">
        <f t="shared" si="1"/>
        <v>100</v>
      </c>
      <c r="O9" s="42">
        <f t="shared" si="2"/>
        <v>80</v>
      </c>
    </row>
    <row r="10" spans="1:15" ht="15.75" customHeight="1">
      <c r="A10" s="11" t="s">
        <v>20</v>
      </c>
      <c r="B10" s="219"/>
      <c r="C10" s="220"/>
      <c r="D10" s="221"/>
      <c r="E10" s="221"/>
      <c r="F10" s="114"/>
      <c r="G10" s="287"/>
      <c r="H10" s="221"/>
      <c r="I10" s="221"/>
      <c r="J10" s="114" t="e">
        <f t="shared" si="0"/>
        <v>#DIV/0!</v>
      </c>
      <c r="K10" s="340"/>
      <c r="L10" s="221"/>
      <c r="M10" s="221"/>
      <c r="N10" s="114" t="e">
        <f t="shared" si="1"/>
        <v>#DIV/0!</v>
      </c>
      <c r="O10" s="42" t="e">
        <f t="shared" si="2"/>
        <v>#DIV/0!</v>
      </c>
    </row>
    <row r="11" spans="1:15" ht="15.75" customHeight="1">
      <c r="A11" s="11" t="s">
        <v>21</v>
      </c>
      <c r="B11" s="219"/>
      <c r="C11" s="220"/>
      <c r="D11" s="221"/>
      <c r="E11" s="221"/>
      <c r="F11" s="114"/>
      <c r="G11" s="287"/>
      <c r="H11" s="221"/>
      <c r="I11" s="221"/>
      <c r="J11" s="114" t="e">
        <f t="shared" si="0"/>
        <v>#DIV/0!</v>
      </c>
      <c r="K11" s="340"/>
      <c r="L11" s="221"/>
      <c r="M11" s="221"/>
      <c r="N11" s="114" t="e">
        <f t="shared" si="1"/>
        <v>#DIV/0!</v>
      </c>
      <c r="O11" s="42" t="e">
        <f t="shared" si="2"/>
        <v>#DIV/0!</v>
      </c>
    </row>
    <row r="12" spans="1:15" ht="15.75" customHeight="1">
      <c r="A12" s="11" t="s">
        <v>22</v>
      </c>
      <c r="B12" s="219">
        <v>1000</v>
      </c>
      <c r="C12" s="220">
        <v>1000</v>
      </c>
      <c r="D12" s="221"/>
      <c r="E12" s="221">
        <v>261</v>
      </c>
      <c r="F12" s="114">
        <f>ROUND((D12+E12)/(C12/100),1)</f>
        <v>26.1</v>
      </c>
      <c r="G12" s="287">
        <v>1000</v>
      </c>
      <c r="H12" s="221"/>
      <c r="I12" s="221">
        <v>783</v>
      </c>
      <c r="J12" s="114">
        <f t="shared" si="0"/>
        <v>78.3</v>
      </c>
      <c r="K12" s="340">
        <v>1050</v>
      </c>
      <c r="L12" s="221"/>
      <c r="M12" s="221">
        <v>1044</v>
      </c>
      <c r="N12" s="114">
        <f t="shared" si="1"/>
        <v>99.4</v>
      </c>
      <c r="O12" s="42">
        <f t="shared" si="2"/>
        <v>104.4</v>
      </c>
    </row>
    <row r="13" spans="1:15" ht="15.75" customHeight="1">
      <c r="A13" s="11" t="s">
        <v>77</v>
      </c>
      <c r="B13" s="219"/>
      <c r="C13" s="220"/>
      <c r="D13" s="221"/>
      <c r="E13" s="221"/>
      <c r="F13" s="114"/>
      <c r="G13" s="287"/>
      <c r="H13" s="221"/>
      <c r="I13" s="221"/>
      <c r="J13" s="114" t="e">
        <f t="shared" si="0"/>
        <v>#DIV/0!</v>
      </c>
      <c r="K13" s="340"/>
      <c r="L13" s="221"/>
      <c r="M13" s="341"/>
      <c r="N13" s="114" t="e">
        <f t="shared" si="1"/>
        <v>#DIV/0!</v>
      </c>
      <c r="O13" s="42" t="e">
        <f t="shared" si="2"/>
        <v>#DIV/0!</v>
      </c>
    </row>
    <row r="14" spans="1:15" ht="15.75" customHeight="1">
      <c r="A14" s="11" t="s">
        <v>78</v>
      </c>
      <c r="B14" s="219"/>
      <c r="C14" s="220"/>
      <c r="D14" s="221"/>
      <c r="E14" s="221"/>
      <c r="F14" s="114"/>
      <c r="G14" s="287"/>
      <c r="H14" s="221"/>
      <c r="I14" s="221"/>
      <c r="J14" s="114" t="e">
        <f t="shared" si="0"/>
        <v>#DIV/0!</v>
      </c>
      <c r="K14" s="340"/>
      <c r="L14" s="221"/>
      <c r="M14" s="221"/>
      <c r="N14" s="114" t="e">
        <f t="shared" si="1"/>
        <v>#DIV/0!</v>
      </c>
      <c r="O14" s="42" t="e">
        <f t="shared" si="2"/>
        <v>#DIV/0!</v>
      </c>
    </row>
    <row r="15" spans="1:15" ht="15.75" customHeight="1">
      <c r="A15" s="11" t="s">
        <v>79</v>
      </c>
      <c r="B15" s="219"/>
      <c r="C15" s="220"/>
      <c r="D15" s="221"/>
      <c r="E15" s="221"/>
      <c r="F15" s="114"/>
      <c r="G15" s="287"/>
      <c r="H15" s="221"/>
      <c r="I15" s="221"/>
      <c r="J15" s="114" t="e">
        <f t="shared" si="0"/>
        <v>#DIV/0!</v>
      </c>
      <c r="K15" s="340"/>
      <c r="L15" s="221"/>
      <c r="M15" s="221"/>
      <c r="N15" s="114" t="e">
        <f t="shared" si="1"/>
        <v>#DIV/0!</v>
      </c>
      <c r="O15" s="42" t="e">
        <f t="shared" si="2"/>
        <v>#DIV/0!</v>
      </c>
    </row>
    <row r="16" spans="1:15" ht="15.75" customHeight="1">
      <c r="A16" s="11" t="s">
        <v>23</v>
      </c>
      <c r="B16" s="219">
        <v>135000</v>
      </c>
      <c r="C16" s="220">
        <v>88900</v>
      </c>
      <c r="D16" s="221">
        <v>19538</v>
      </c>
      <c r="E16" s="221"/>
      <c r="F16" s="114">
        <f aca="true" t="shared" si="3" ref="F16:F21">ROUND((D16+E16)/(C16/100),1)</f>
        <v>22</v>
      </c>
      <c r="G16" s="287">
        <v>68900</v>
      </c>
      <c r="H16" s="221">
        <v>19538</v>
      </c>
      <c r="I16" s="221"/>
      <c r="J16" s="114">
        <f t="shared" si="0"/>
        <v>28.4</v>
      </c>
      <c r="K16" s="340">
        <v>25000</v>
      </c>
      <c r="L16" s="221">
        <v>21338</v>
      </c>
      <c r="M16" s="221"/>
      <c r="N16" s="114">
        <f t="shared" si="1"/>
        <v>85.4</v>
      </c>
      <c r="O16" s="42">
        <f t="shared" si="2"/>
        <v>15.8</v>
      </c>
    </row>
    <row r="17" spans="1:15" ht="15.75" customHeight="1">
      <c r="A17" s="11" t="s">
        <v>24</v>
      </c>
      <c r="B17" s="219">
        <v>20000</v>
      </c>
      <c r="C17" s="220">
        <v>20000</v>
      </c>
      <c r="D17" s="221">
        <v>8967</v>
      </c>
      <c r="E17" s="221"/>
      <c r="F17" s="114">
        <f t="shared" si="3"/>
        <v>44.8</v>
      </c>
      <c r="G17" s="287">
        <v>20000</v>
      </c>
      <c r="H17" s="221">
        <v>12944</v>
      </c>
      <c r="I17" s="221"/>
      <c r="J17" s="114">
        <f t="shared" si="0"/>
        <v>64.7</v>
      </c>
      <c r="K17" s="340">
        <v>15800</v>
      </c>
      <c r="L17" s="221">
        <v>15751</v>
      </c>
      <c r="M17" s="221"/>
      <c r="N17" s="114">
        <f t="shared" si="1"/>
        <v>99.7</v>
      </c>
      <c r="O17" s="42">
        <f t="shared" si="2"/>
        <v>78.8</v>
      </c>
    </row>
    <row r="18" spans="1:15" ht="15.75" customHeight="1">
      <c r="A18" s="11" t="s">
        <v>80</v>
      </c>
      <c r="B18" s="219">
        <v>10000</v>
      </c>
      <c r="C18" s="220">
        <v>10000</v>
      </c>
      <c r="D18" s="221">
        <v>3618</v>
      </c>
      <c r="E18" s="221"/>
      <c r="F18" s="114">
        <f t="shared" si="3"/>
        <v>36.2</v>
      </c>
      <c r="G18" s="287">
        <v>10000</v>
      </c>
      <c r="H18" s="221">
        <v>5441</v>
      </c>
      <c r="I18" s="221"/>
      <c r="J18" s="114">
        <f t="shared" si="0"/>
        <v>54.4</v>
      </c>
      <c r="K18" s="340">
        <v>10000</v>
      </c>
      <c r="L18" s="221">
        <v>7625</v>
      </c>
      <c r="M18" s="221"/>
      <c r="N18" s="114">
        <f t="shared" si="1"/>
        <v>76.3</v>
      </c>
      <c r="O18" s="42">
        <f t="shared" si="2"/>
        <v>76.3</v>
      </c>
    </row>
    <row r="19" spans="1:15" ht="15.75" customHeight="1">
      <c r="A19" s="11" t="s">
        <v>25</v>
      </c>
      <c r="B19" s="219">
        <v>330000</v>
      </c>
      <c r="C19" s="220">
        <v>380000</v>
      </c>
      <c r="D19" s="221">
        <v>212747.3</v>
      </c>
      <c r="E19" s="221"/>
      <c r="F19" s="114">
        <f t="shared" si="3"/>
        <v>56</v>
      </c>
      <c r="G19" s="287">
        <v>450000</v>
      </c>
      <c r="H19" s="221">
        <v>350727.62</v>
      </c>
      <c r="I19" s="221"/>
      <c r="J19" s="114">
        <f t="shared" si="0"/>
        <v>77.9</v>
      </c>
      <c r="K19" s="340">
        <v>449000</v>
      </c>
      <c r="L19" s="221">
        <v>433202.92</v>
      </c>
      <c r="M19" s="221"/>
      <c r="N19" s="114">
        <f t="shared" si="1"/>
        <v>96.5</v>
      </c>
      <c r="O19" s="42">
        <f t="shared" si="2"/>
        <v>131.3</v>
      </c>
    </row>
    <row r="20" spans="1:15" ht="15.75" customHeight="1">
      <c r="A20" s="11" t="s">
        <v>26</v>
      </c>
      <c r="B20" s="219">
        <v>1532000</v>
      </c>
      <c r="C20" s="220">
        <v>1520000</v>
      </c>
      <c r="D20" s="221">
        <v>700987</v>
      </c>
      <c r="E20" s="221"/>
      <c r="F20" s="114">
        <f t="shared" si="3"/>
        <v>46.1</v>
      </c>
      <c r="G20" s="287">
        <v>1520000</v>
      </c>
      <c r="H20" s="221">
        <v>1096493.15</v>
      </c>
      <c r="I20" s="221"/>
      <c r="J20" s="114">
        <f t="shared" si="0"/>
        <v>72.1</v>
      </c>
      <c r="K20" s="340">
        <v>1520000</v>
      </c>
      <c r="L20" s="221">
        <v>1505796</v>
      </c>
      <c r="M20" s="221"/>
      <c r="N20" s="114">
        <f t="shared" si="1"/>
        <v>99.1</v>
      </c>
      <c r="O20" s="42">
        <f t="shared" si="2"/>
        <v>98.3</v>
      </c>
    </row>
    <row r="21" spans="1:15" ht="15.75" customHeight="1">
      <c r="A21" s="11" t="s">
        <v>27</v>
      </c>
      <c r="B21" s="219">
        <v>2000</v>
      </c>
      <c r="C21" s="220">
        <v>1100</v>
      </c>
      <c r="D21" s="221">
        <v>540</v>
      </c>
      <c r="E21" s="221"/>
      <c r="F21" s="114">
        <f t="shared" si="3"/>
        <v>49.1</v>
      </c>
      <c r="G21" s="287">
        <v>1100</v>
      </c>
      <c r="H21" s="221">
        <v>540</v>
      </c>
      <c r="I21" s="221"/>
      <c r="J21" s="114">
        <f t="shared" si="0"/>
        <v>49.1</v>
      </c>
      <c r="K21" s="340">
        <v>2150</v>
      </c>
      <c r="L21" s="221">
        <v>2160</v>
      </c>
      <c r="M21" s="221"/>
      <c r="N21" s="114">
        <f t="shared" si="1"/>
        <v>100.5</v>
      </c>
      <c r="O21" s="42">
        <f t="shared" si="2"/>
        <v>108</v>
      </c>
    </row>
    <row r="22" spans="1:15" ht="15.75" customHeight="1">
      <c r="A22" s="11" t="s">
        <v>28</v>
      </c>
      <c r="B22" s="219"/>
      <c r="C22" s="220"/>
      <c r="D22" s="221"/>
      <c r="E22" s="221"/>
      <c r="F22" s="114"/>
      <c r="G22" s="287"/>
      <c r="H22" s="221"/>
      <c r="I22" s="221"/>
      <c r="J22" s="114" t="e">
        <f t="shared" si="0"/>
        <v>#DIV/0!</v>
      </c>
      <c r="K22" s="340"/>
      <c r="L22" s="221"/>
      <c r="M22" s="221"/>
      <c r="N22" s="114" t="e">
        <f t="shared" si="1"/>
        <v>#DIV/0!</v>
      </c>
      <c r="O22" s="42" t="e">
        <f t="shared" si="2"/>
        <v>#DIV/0!</v>
      </c>
    </row>
    <row r="23" spans="1:15" ht="15.75" customHeight="1">
      <c r="A23" s="11" t="s">
        <v>29</v>
      </c>
      <c r="B23" s="219"/>
      <c r="C23" s="220"/>
      <c r="D23" s="221"/>
      <c r="E23" s="221"/>
      <c r="F23" s="114"/>
      <c r="G23" s="287"/>
      <c r="H23" s="221"/>
      <c r="I23" s="221"/>
      <c r="J23" s="114" t="e">
        <f t="shared" si="0"/>
        <v>#DIV/0!</v>
      </c>
      <c r="K23" s="340"/>
      <c r="L23" s="221"/>
      <c r="M23" s="221"/>
      <c r="N23" s="114" t="e">
        <f t="shared" si="1"/>
        <v>#DIV/0!</v>
      </c>
      <c r="O23" s="42" t="e">
        <f t="shared" si="2"/>
        <v>#DIV/0!</v>
      </c>
    </row>
    <row r="24" spans="1:15" ht="15.75" customHeight="1">
      <c r="A24" s="11" t="s">
        <v>30</v>
      </c>
      <c r="B24" s="219"/>
      <c r="C24" s="220"/>
      <c r="D24" s="221"/>
      <c r="E24" s="221"/>
      <c r="F24" s="114"/>
      <c r="G24" s="287"/>
      <c r="H24" s="221"/>
      <c r="I24" s="221"/>
      <c r="J24" s="114" t="e">
        <f t="shared" si="0"/>
        <v>#DIV/0!</v>
      </c>
      <c r="K24" s="340"/>
      <c r="L24" s="221"/>
      <c r="M24" s="221"/>
      <c r="N24" s="114" t="e">
        <f t="shared" si="1"/>
        <v>#DIV/0!</v>
      </c>
      <c r="O24" s="42" t="e">
        <f t="shared" si="2"/>
        <v>#DIV/0!</v>
      </c>
    </row>
    <row r="25" spans="1:15" ht="15.75" customHeight="1">
      <c r="A25" s="11" t="s">
        <v>75</v>
      </c>
      <c r="B25" s="219"/>
      <c r="C25" s="220"/>
      <c r="D25" s="221"/>
      <c r="E25" s="221"/>
      <c r="F25" s="114"/>
      <c r="G25" s="287"/>
      <c r="H25" s="221"/>
      <c r="I25" s="221"/>
      <c r="J25" s="114" t="e">
        <f t="shared" si="0"/>
        <v>#DIV/0!</v>
      </c>
      <c r="K25" s="340"/>
      <c r="L25" s="221"/>
      <c r="M25" s="221"/>
      <c r="N25" s="114" t="e">
        <f t="shared" si="1"/>
        <v>#DIV/0!</v>
      </c>
      <c r="O25" s="42" t="e">
        <f t="shared" si="2"/>
        <v>#DIV/0!</v>
      </c>
    </row>
    <row r="26" spans="1:15" ht="15.75" customHeight="1">
      <c r="A26" s="11" t="s">
        <v>31</v>
      </c>
      <c r="B26" s="219"/>
      <c r="C26" s="220"/>
      <c r="D26" s="221"/>
      <c r="E26" s="221"/>
      <c r="F26" s="114"/>
      <c r="G26" s="287"/>
      <c r="H26" s="221"/>
      <c r="I26" s="221"/>
      <c r="J26" s="114" t="e">
        <f t="shared" si="0"/>
        <v>#DIV/0!</v>
      </c>
      <c r="K26" s="340"/>
      <c r="L26" s="221"/>
      <c r="M26" s="221"/>
      <c r="N26" s="114" t="e">
        <f t="shared" si="1"/>
        <v>#DIV/0!</v>
      </c>
      <c r="O26" s="42" t="e">
        <f t="shared" si="2"/>
        <v>#DIV/0!</v>
      </c>
    </row>
    <row r="27" spans="1:15" ht="15.75" customHeight="1">
      <c r="A27" s="11" t="s">
        <v>32</v>
      </c>
      <c r="B27" s="219"/>
      <c r="C27" s="220"/>
      <c r="D27" s="221"/>
      <c r="E27" s="221"/>
      <c r="F27" s="114"/>
      <c r="G27" s="287"/>
      <c r="H27" s="221"/>
      <c r="I27" s="221"/>
      <c r="J27" s="114" t="e">
        <f t="shared" si="0"/>
        <v>#DIV/0!</v>
      </c>
      <c r="K27" s="340"/>
      <c r="L27" s="221"/>
      <c r="M27" s="221"/>
      <c r="N27" s="114" t="e">
        <f t="shared" si="1"/>
        <v>#DIV/0!</v>
      </c>
      <c r="O27" s="42" t="e">
        <f t="shared" si="2"/>
        <v>#DIV/0!</v>
      </c>
    </row>
    <row r="28" spans="1:15" ht="15.75" customHeight="1">
      <c r="A28" s="11" t="s">
        <v>81</v>
      </c>
      <c r="B28" s="219"/>
      <c r="C28" s="220"/>
      <c r="D28" s="221"/>
      <c r="E28" s="221"/>
      <c r="F28" s="114"/>
      <c r="G28" s="287"/>
      <c r="H28" s="221"/>
      <c r="I28" s="221"/>
      <c r="J28" s="114" t="e">
        <f t="shared" si="0"/>
        <v>#DIV/0!</v>
      </c>
      <c r="K28" s="340"/>
      <c r="L28" s="221"/>
      <c r="M28" s="221"/>
      <c r="N28" s="114" t="e">
        <f t="shared" si="1"/>
        <v>#DIV/0!</v>
      </c>
      <c r="O28" s="42" t="e">
        <f t="shared" si="2"/>
        <v>#DIV/0!</v>
      </c>
    </row>
    <row r="29" spans="1:15" ht="15.75" customHeight="1">
      <c r="A29" s="11" t="s">
        <v>33</v>
      </c>
      <c r="B29" s="219">
        <v>50000</v>
      </c>
      <c r="C29" s="220">
        <v>50000</v>
      </c>
      <c r="D29" s="221">
        <v>19921</v>
      </c>
      <c r="E29" s="221"/>
      <c r="F29" s="114">
        <f>ROUND((D29+E29)/(C29/100),1)</f>
        <v>39.8</v>
      </c>
      <c r="G29" s="287">
        <v>60000</v>
      </c>
      <c r="H29" s="221">
        <v>44240</v>
      </c>
      <c r="I29" s="221"/>
      <c r="J29" s="114">
        <f t="shared" si="0"/>
        <v>73.7</v>
      </c>
      <c r="K29" s="340">
        <v>52000</v>
      </c>
      <c r="L29" s="221">
        <v>51934</v>
      </c>
      <c r="M29" s="221"/>
      <c r="N29" s="114">
        <f t="shared" si="1"/>
        <v>99.9</v>
      </c>
      <c r="O29" s="42">
        <f t="shared" si="2"/>
        <v>103.9</v>
      </c>
    </row>
    <row r="30" spans="1:15" ht="15.75" customHeight="1">
      <c r="A30" s="11" t="s">
        <v>34</v>
      </c>
      <c r="B30" s="219"/>
      <c r="C30" s="220"/>
      <c r="D30" s="221"/>
      <c r="E30" s="221"/>
      <c r="F30" s="114"/>
      <c r="G30" s="287"/>
      <c r="H30" s="221"/>
      <c r="I30" s="221"/>
      <c r="J30" s="114" t="e">
        <f t="shared" si="0"/>
        <v>#DIV/0!</v>
      </c>
      <c r="K30" s="340"/>
      <c r="L30" s="221"/>
      <c r="M30" s="221"/>
      <c r="N30" s="114" t="e">
        <f t="shared" si="1"/>
        <v>#DIV/0!</v>
      </c>
      <c r="O30" s="42" t="e">
        <f t="shared" si="2"/>
        <v>#DIV/0!</v>
      </c>
    </row>
    <row r="31" spans="1:15" ht="15.75" customHeight="1">
      <c r="A31" s="11" t="s">
        <v>82</v>
      </c>
      <c r="B31" s="219"/>
      <c r="C31" s="220"/>
      <c r="D31" s="221"/>
      <c r="E31" s="221"/>
      <c r="F31" s="114"/>
      <c r="G31" s="287"/>
      <c r="H31" s="221"/>
      <c r="I31" s="221"/>
      <c r="J31" s="114" t="e">
        <f t="shared" si="0"/>
        <v>#DIV/0!</v>
      </c>
      <c r="K31" s="340"/>
      <c r="L31" s="221"/>
      <c r="M31" s="221"/>
      <c r="N31" s="114" t="e">
        <f t="shared" si="1"/>
        <v>#DIV/0!</v>
      </c>
      <c r="O31" s="42" t="e">
        <f t="shared" si="2"/>
        <v>#DIV/0!</v>
      </c>
    </row>
    <row r="32" spans="1:15" ht="15.75" customHeight="1">
      <c r="A32" s="11" t="s">
        <v>35</v>
      </c>
      <c r="B32" s="219"/>
      <c r="C32" s="220"/>
      <c r="D32" s="221"/>
      <c r="E32" s="221"/>
      <c r="F32" s="114"/>
      <c r="G32" s="287"/>
      <c r="H32" s="221"/>
      <c r="I32" s="221"/>
      <c r="J32" s="114" t="e">
        <f t="shared" si="0"/>
        <v>#DIV/0!</v>
      </c>
      <c r="K32" s="340"/>
      <c r="L32" s="221"/>
      <c r="M32" s="221"/>
      <c r="N32" s="114" t="e">
        <f t="shared" si="1"/>
        <v>#DIV/0!</v>
      </c>
      <c r="O32" s="42" t="e">
        <f t="shared" si="2"/>
        <v>#DIV/0!</v>
      </c>
    </row>
    <row r="33" spans="1:15" ht="15.75" customHeight="1">
      <c r="A33" s="11" t="s">
        <v>83</v>
      </c>
      <c r="B33" s="219"/>
      <c r="C33" s="220"/>
      <c r="D33" s="221"/>
      <c r="E33" s="221"/>
      <c r="F33" s="114"/>
      <c r="G33" s="287"/>
      <c r="H33" s="221"/>
      <c r="I33" s="221"/>
      <c r="J33" s="114" t="e">
        <f t="shared" si="0"/>
        <v>#DIV/0!</v>
      </c>
      <c r="K33" s="340"/>
      <c r="L33" s="221"/>
      <c r="M33" s="221"/>
      <c r="N33" s="114" t="e">
        <f t="shared" si="1"/>
        <v>#DIV/0!</v>
      </c>
      <c r="O33" s="42" t="e">
        <f t="shared" si="2"/>
        <v>#DIV/0!</v>
      </c>
    </row>
    <row r="34" spans="1:15" ht="15.75" customHeight="1">
      <c r="A34" s="11" t="s">
        <v>36</v>
      </c>
      <c r="B34" s="219"/>
      <c r="C34" s="220"/>
      <c r="D34" s="221"/>
      <c r="E34" s="221"/>
      <c r="F34" s="114"/>
      <c r="G34" s="287"/>
      <c r="H34" s="221"/>
      <c r="I34" s="221"/>
      <c r="J34" s="114" t="e">
        <f t="shared" si="0"/>
        <v>#DIV/0!</v>
      </c>
      <c r="K34" s="340"/>
      <c r="L34" s="221"/>
      <c r="M34" s="221"/>
      <c r="N34" s="114" t="e">
        <f t="shared" si="1"/>
        <v>#DIV/0!</v>
      </c>
      <c r="O34" s="42" t="e">
        <f t="shared" si="2"/>
        <v>#DIV/0!</v>
      </c>
    </row>
    <row r="35" spans="1:15" ht="15.75" customHeight="1">
      <c r="A35" s="11" t="s">
        <v>84</v>
      </c>
      <c r="B35" s="219">
        <v>0</v>
      </c>
      <c r="C35" s="220">
        <v>10000</v>
      </c>
      <c r="D35" s="221">
        <v>4110</v>
      </c>
      <c r="E35" s="221"/>
      <c r="F35" s="114"/>
      <c r="G35" s="287">
        <v>10000</v>
      </c>
      <c r="H35" s="221">
        <v>4110</v>
      </c>
      <c r="I35" s="221"/>
      <c r="J35" s="114">
        <f>ROUND((H35+I35)/(G35/100),1)</f>
        <v>41.1</v>
      </c>
      <c r="K35" s="340">
        <v>22000</v>
      </c>
      <c r="L35" s="221">
        <v>21990</v>
      </c>
      <c r="M35" s="221"/>
      <c r="N35" s="114">
        <f>ROUND((L35+M35)/(K35/100),1)</f>
        <v>100</v>
      </c>
      <c r="O35" s="42" t="e">
        <f t="shared" si="2"/>
        <v>#DIV/0!</v>
      </c>
    </row>
    <row r="36" spans="1:15" ht="15.75" customHeight="1">
      <c r="A36" s="11" t="s">
        <v>37</v>
      </c>
      <c r="B36" s="117"/>
      <c r="C36" s="118"/>
      <c r="D36" s="119"/>
      <c r="E36" s="119"/>
      <c r="F36" s="120"/>
      <c r="G36" s="288"/>
      <c r="H36" s="282"/>
      <c r="I36" s="282"/>
      <c r="J36" s="120" t="e">
        <f>ROUND((H36+I36)/(G36/100),1)</f>
        <v>#DIV/0!</v>
      </c>
      <c r="K36" s="342"/>
      <c r="L36" s="282"/>
      <c r="M36" s="282"/>
      <c r="N36" s="120" t="e">
        <f>ROUND((L36+M36)/(K36/100),1)</f>
        <v>#DIV/0!</v>
      </c>
      <c r="O36" s="42" t="e">
        <f t="shared" si="2"/>
        <v>#DIV/0!</v>
      </c>
    </row>
    <row r="37" spans="1:15" ht="15.75" customHeight="1" thickBot="1">
      <c r="A37" s="13" t="s">
        <v>38</v>
      </c>
      <c r="B37" s="123"/>
      <c r="C37" s="124"/>
      <c r="D37" s="125"/>
      <c r="E37" s="125"/>
      <c r="F37" s="120"/>
      <c r="G37" s="283"/>
      <c r="H37" s="283"/>
      <c r="I37" s="283"/>
      <c r="J37" s="120" t="e">
        <f>ROUND((H37+I37)/(G37/100),1)</f>
        <v>#DIV/0!</v>
      </c>
      <c r="K37" s="343"/>
      <c r="L37" s="283"/>
      <c r="M37" s="283"/>
      <c r="N37" s="120" t="e">
        <f>ROUND((L37+M37)/(K37/100),1)</f>
        <v>#DIV/0!</v>
      </c>
      <c r="O37" s="42" t="e">
        <f t="shared" si="2"/>
        <v>#DIV/0!</v>
      </c>
    </row>
    <row r="38" spans="1:15" ht="15.75" customHeight="1" thickBot="1">
      <c r="A38" s="14" t="s">
        <v>39</v>
      </c>
      <c r="B38" s="106">
        <f>SUM(B6:B37)</f>
        <v>2380000</v>
      </c>
      <c r="C38" s="126">
        <f>SUM(C6:C37)</f>
        <v>2380000</v>
      </c>
      <c r="D38" s="129">
        <f>SUM(D6:D37)</f>
        <v>1134765.3</v>
      </c>
      <c r="E38" s="127">
        <f>SUM(E6:E36)</f>
        <v>261</v>
      </c>
      <c r="F38" s="128">
        <f>ROUND((D38+E38)/(C38/100),1)</f>
        <v>47.7</v>
      </c>
      <c r="G38" s="285">
        <f>SUM(G6:G37)</f>
        <v>2440000</v>
      </c>
      <c r="H38" s="284">
        <f>SUM(H6:H37)</f>
        <v>1768137.77</v>
      </c>
      <c r="I38" s="284">
        <f>SUM(I6:I36)</f>
        <v>783</v>
      </c>
      <c r="J38" s="128">
        <f t="shared" si="0"/>
        <v>72.5</v>
      </c>
      <c r="K38" s="285">
        <f>SUM(K6:K37)</f>
        <v>2440000</v>
      </c>
      <c r="L38" s="284">
        <f>SUM(L6:L37)</f>
        <v>2402250.12</v>
      </c>
      <c r="M38" s="344">
        <f>SUM(M6:M36)</f>
        <v>1044</v>
      </c>
      <c r="N38" s="128">
        <f t="shared" si="1"/>
        <v>98.5</v>
      </c>
      <c r="O38" s="42">
        <f t="shared" si="2"/>
        <v>101</v>
      </c>
    </row>
    <row r="39" spans="1:14" ht="15" customHeight="1">
      <c r="A39" s="15"/>
      <c r="B39" s="144"/>
      <c r="C39" s="144"/>
      <c r="F39" s="15"/>
      <c r="G39" s="144"/>
      <c r="J39" s="15"/>
      <c r="K39" s="145"/>
      <c r="N39" s="15"/>
    </row>
    <row r="40" spans="1:14" ht="15" customHeight="1">
      <c r="A40" s="15"/>
      <c r="B40" s="144"/>
      <c r="C40" s="144"/>
      <c r="F40" s="15"/>
      <c r="G40" s="144"/>
      <c r="J40" s="15"/>
      <c r="K40" s="145"/>
      <c r="N40" s="15"/>
    </row>
    <row r="44" spans="1:14" ht="16.5" thickBot="1">
      <c r="A44" s="2" t="s">
        <v>57</v>
      </c>
      <c r="B44" s="100" t="s">
        <v>1</v>
      </c>
      <c r="C44" s="100"/>
      <c r="D44" s="103"/>
      <c r="F44" s="2"/>
      <c r="G44" s="100"/>
      <c r="H44" s="103"/>
      <c r="J44" s="2"/>
      <c r="K44" s="100"/>
      <c r="L44" s="103"/>
      <c r="M44" s="103"/>
      <c r="N44" s="2"/>
    </row>
    <row r="45" spans="1:15" ht="15">
      <c r="A45" s="3" t="s">
        <v>2</v>
      </c>
      <c r="B45" s="153" t="s">
        <v>3</v>
      </c>
      <c r="C45" s="139" t="s">
        <v>4</v>
      </c>
      <c r="D45" s="154" t="s">
        <v>5</v>
      </c>
      <c r="E45" s="155"/>
      <c r="F45" s="48" t="s">
        <v>6</v>
      </c>
      <c r="G45" s="86" t="s">
        <v>4</v>
      </c>
      <c r="H45" s="87" t="s">
        <v>7</v>
      </c>
      <c r="I45" s="154"/>
      <c r="J45" s="48" t="s">
        <v>6</v>
      </c>
      <c r="K45" s="156" t="s">
        <v>4</v>
      </c>
      <c r="L45" s="87" t="s">
        <v>8</v>
      </c>
      <c r="M45" s="154"/>
      <c r="N45" s="48" t="s">
        <v>6</v>
      </c>
      <c r="O45" s="48" t="s">
        <v>6</v>
      </c>
    </row>
    <row r="46" spans="1:15" ht="15.75" thickBot="1">
      <c r="A46" s="6"/>
      <c r="B46" s="157" t="s">
        <v>9</v>
      </c>
      <c r="C46" s="141" t="s">
        <v>10</v>
      </c>
      <c r="D46" s="102" t="s">
        <v>11</v>
      </c>
      <c r="E46" s="158" t="s">
        <v>12</v>
      </c>
      <c r="F46" s="49" t="s">
        <v>13</v>
      </c>
      <c r="G46" s="89" t="s">
        <v>14</v>
      </c>
      <c r="H46" s="90" t="s">
        <v>11</v>
      </c>
      <c r="I46" s="159" t="s">
        <v>12</v>
      </c>
      <c r="J46" s="49" t="s">
        <v>13</v>
      </c>
      <c r="K46" s="160" t="s">
        <v>15</v>
      </c>
      <c r="L46" s="90" t="s">
        <v>11</v>
      </c>
      <c r="M46" s="159" t="s">
        <v>12</v>
      </c>
      <c r="N46" s="49" t="s">
        <v>13</v>
      </c>
      <c r="O46" s="178" t="s">
        <v>74</v>
      </c>
    </row>
    <row r="47" spans="1:15" ht="15">
      <c r="A47" s="51" t="s">
        <v>86</v>
      </c>
      <c r="B47" s="222"/>
      <c r="C47" s="223"/>
      <c r="D47" s="224"/>
      <c r="E47" s="252"/>
      <c r="F47" s="54"/>
      <c r="G47" s="223"/>
      <c r="H47" s="224"/>
      <c r="I47" s="252"/>
      <c r="J47" s="54" t="e">
        <f>ROUND((H47+I47)/(G47/100),1)</f>
        <v>#DIV/0!</v>
      </c>
      <c r="K47" s="336"/>
      <c r="L47" s="224"/>
      <c r="M47" s="252"/>
      <c r="N47" s="54" t="e">
        <f>ROUND((L47+M47)/(K47/100),1)</f>
        <v>#DIV/0!</v>
      </c>
      <c r="O47" s="42" t="e">
        <f aca="true" t="shared" si="4" ref="O47:O73">ROUND((L47+M47)/(B47/100),1)</f>
        <v>#DIV/0!</v>
      </c>
    </row>
    <row r="48" spans="1:15" ht="15">
      <c r="A48" s="58" t="s">
        <v>87</v>
      </c>
      <c r="B48" s="225">
        <v>96000</v>
      </c>
      <c r="C48" s="226">
        <v>96950</v>
      </c>
      <c r="D48" s="227">
        <v>82515</v>
      </c>
      <c r="E48" s="253"/>
      <c r="F48" s="61">
        <f>ROUND((D48+E48)/(C48/100),1)</f>
        <v>85.1</v>
      </c>
      <c r="G48" s="226">
        <v>155950</v>
      </c>
      <c r="H48" s="227">
        <v>124435</v>
      </c>
      <c r="I48" s="253"/>
      <c r="J48" s="61">
        <f aca="true" t="shared" si="5" ref="J48:J73">ROUND((H48+I48)/(G48/100),1)</f>
        <v>79.8</v>
      </c>
      <c r="K48" s="337">
        <v>155850</v>
      </c>
      <c r="L48" s="227">
        <v>214756.18</v>
      </c>
      <c r="M48" s="253"/>
      <c r="N48" s="61">
        <f aca="true" t="shared" si="6" ref="N48:N73">ROUND((L48+M48)/(K48/100),1)</f>
        <v>137.8</v>
      </c>
      <c r="O48" s="42">
        <f t="shared" si="4"/>
        <v>223.7</v>
      </c>
    </row>
    <row r="49" spans="1:15" ht="15">
      <c r="A49" s="58" t="s">
        <v>58</v>
      </c>
      <c r="B49" s="225" t="s">
        <v>104</v>
      </c>
      <c r="C49" s="226"/>
      <c r="D49" s="227"/>
      <c r="E49" s="253"/>
      <c r="F49" s="61"/>
      <c r="G49" s="226"/>
      <c r="H49" s="227"/>
      <c r="I49" s="253"/>
      <c r="J49" s="61" t="e">
        <f t="shared" si="5"/>
        <v>#DIV/0!</v>
      </c>
      <c r="K49" s="337"/>
      <c r="L49" s="227"/>
      <c r="M49" s="253"/>
      <c r="N49" s="61" t="e">
        <f t="shared" si="6"/>
        <v>#DIV/0!</v>
      </c>
      <c r="O49" s="42" t="e">
        <f t="shared" si="4"/>
        <v>#VALUE!</v>
      </c>
    </row>
    <row r="50" spans="1:15" ht="15">
      <c r="A50" s="58" t="s">
        <v>88</v>
      </c>
      <c r="B50" s="225">
        <v>1000</v>
      </c>
      <c r="C50" s="226">
        <v>500</v>
      </c>
      <c r="D50" s="227"/>
      <c r="E50" s="253">
        <v>348</v>
      </c>
      <c r="F50" s="61">
        <f>ROUND((D50+E50)/(C50/100),1)</f>
        <v>69.6</v>
      </c>
      <c r="G50" s="226">
        <v>1500</v>
      </c>
      <c r="H50" s="227"/>
      <c r="I50" s="253">
        <v>1044</v>
      </c>
      <c r="J50" s="61">
        <f t="shared" si="5"/>
        <v>69.6</v>
      </c>
      <c r="K50" s="337">
        <v>1400</v>
      </c>
      <c r="L50" s="227"/>
      <c r="M50" s="253">
        <v>1392</v>
      </c>
      <c r="N50" s="61">
        <f t="shared" si="6"/>
        <v>99.4</v>
      </c>
      <c r="O50" s="42">
        <f t="shared" si="4"/>
        <v>139.2</v>
      </c>
    </row>
    <row r="51" spans="1:15" ht="15">
      <c r="A51" s="58" t="s">
        <v>89</v>
      </c>
      <c r="B51" s="225"/>
      <c r="C51" s="226"/>
      <c r="D51" s="227"/>
      <c r="E51" s="253"/>
      <c r="F51" s="61"/>
      <c r="G51" s="226"/>
      <c r="H51" s="227"/>
      <c r="I51" s="253"/>
      <c r="J51" s="61" t="e">
        <f t="shared" si="5"/>
        <v>#DIV/0!</v>
      </c>
      <c r="K51" s="337"/>
      <c r="L51" s="227"/>
      <c r="M51" s="253"/>
      <c r="N51" s="61" t="e">
        <f t="shared" si="6"/>
        <v>#DIV/0!</v>
      </c>
      <c r="O51" s="42" t="e">
        <f t="shared" si="4"/>
        <v>#DIV/0!</v>
      </c>
    </row>
    <row r="52" spans="1:15" ht="15">
      <c r="A52" s="58" t="s">
        <v>59</v>
      </c>
      <c r="B52" s="225"/>
      <c r="C52" s="226"/>
      <c r="D52" s="227"/>
      <c r="E52" s="253"/>
      <c r="F52" s="61"/>
      <c r="G52" s="226"/>
      <c r="H52" s="227"/>
      <c r="I52" s="253"/>
      <c r="J52" s="61" t="e">
        <f t="shared" si="5"/>
        <v>#DIV/0!</v>
      </c>
      <c r="K52" s="337"/>
      <c r="L52" s="227"/>
      <c r="M52" s="253"/>
      <c r="N52" s="61" t="e">
        <f t="shared" si="6"/>
        <v>#DIV/0!</v>
      </c>
      <c r="O52" s="42" t="e">
        <f t="shared" si="4"/>
        <v>#DIV/0!</v>
      </c>
    </row>
    <row r="53" spans="1:15" ht="15">
      <c r="A53" s="58" t="s">
        <v>90</v>
      </c>
      <c r="B53" s="225"/>
      <c r="C53" s="226"/>
      <c r="D53" s="227"/>
      <c r="E53" s="253"/>
      <c r="F53" s="61"/>
      <c r="G53" s="226"/>
      <c r="H53" s="227"/>
      <c r="I53" s="253"/>
      <c r="J53" s="61" t="e">
        <f t="shared" si="5"/>
        <v>#DIV/0!</v>
      </c>
      <c r="K53" s="337"/>
      <c r="L53" s="227"/>
      <c r="M53" s="253"/>
      <c r="N53" s="61" t="e">
        <f t="shared" si="6"/>
        <v>#DIV/0!</v>
      </c>
      <c r="O53" s="42" t="e">
        <f t="shared" si="4"/>
        <v>#DIV/0!</v>
      </c>
    </row>
    <row r="54" spans="1:15" ht="15">
      <c r="A54" s="58" t="s">
        <v>91</v>
      </c>
      <c r="B54" s="225"/>
      <c r="C54" s="226"/>
      <c r="D54" s="227"/>
      <c r="E54" s="253"/>
      <c r="F54" s="61"/>
      <c r="G54" s="226"/>
      <c r="H54" s="227"/>
      <c r="I54" s="253"/>
      <c r="J54" s="61" t="e">
        <f t="shared" si="5"/>
        <v>#DIV/0!</v>
      </c>
      <c r="K54" s="337"/>
      <c r="L54" s="227"/>
      <c r="M54" s="253"/>
      <c r="N54" s="61" t="e">
        <f t="shared" si="6"/>
        <v>#DIV/0!</v>
      </c>
      <c r="O54" s="42" t="e">
        <f t="shared" si="4"/>
        <v>#DIV/0!</v>
      </c>
    </row>
    <row r="55" spans="1:15" ht="15">
      <c r="A55" s="58" t="s">
        <v>60</v>
      </c>
      <c r="B55" s="225"/>
      <c r="C55" s="226"/>
      <c r="D55" s="227"/>
      <c r="E55" s="253"/>
      <c r="F55" s="61"/>
      <c r="G55" s="226"/>
      <c r="H55" s="227"/>
      <c r="I55" s="253"/>
      <c r="J55" s="61" t="e">
        <f t="shared" si="5"/>
        <v>#DIV/0!</v>
      </c>
      <c r="K55" s="337"/>
      <c r="L55" s="227"/>
      <c r="M55" s="253"/>
      <c r="N55" s="61" t="e">
        <f t="shared" si="6"/>
        <v>#DIV/0!</v>
      </c>
      <c r="O55" s="42" t="e">
        <f t="shared" si="4"/>
        <v>#DIV/0!</v>
      </c>
    </row>
    <row r="56" spans="1:15" ht="15">
      <c r="A56" s="58" t="s">
        <v>61</v>
      </c>
      <c r="B56" s="225"/>
      <c r="C56" s="226"/>
      <c r="D56" s="227"/>
      <c r="E56" s="253"/>
      <c r="F56" s="61"/>
      <c r="G56" s="226"/>
      <c r="H56" s="227"/>
      <c r="I56" s="253"/>
      <c r="J56" s="61" t="e">
        <f t="shared" si="5"/>
        <v>#DIV/0!</v>
      </c>
      <c r="K56" s="337"/>
      <c r="L56" s="227"/>
      <c r="M56" s="253"/>
      <c r="N56" s="61" t="e">
        <f t="shared" si="6"/>
        <v>#DIV/0!</v>
      </c>
      <c r="O56" s="42" t="e">
        <f t="shared" si="4"/>
        <v>#DIV/0!</v>
      </c>
    </row>
    <row r="57" spans="1:15" ht="15">
      <c r="A57" s="58" t="s">
        <v>62</v>
      </c>
      <c r="B57" s="225"/>
      <c r="C57" s="226"/>
      <c r="D57" s="227"/>
      <c r="E57" s="253"/>
      <c r="F57" s="61"/>
      <c r="G57" s="226"/>
      <c r="H57" s="227"/>
      <c r="I57" s="253"/>
      <c r="J57" s="61" t="e">
        <f t="shared" si="5"/>
        <v>#DIV/0!</v>
      </c>
      <c r="K57" s="337"/>
      <c r="L57" s="227"/>
      <c r="M57" s="253"/>
      <c r="N57" s="61" t="e">
        <f t="shared" si="6"/>
        <v>#DIV/0!</v>
      </c>
      <c r="O57" s="42" t="e">
        <f t="shared" si="4"/>
        <v>#DIV/0!</v>
      </c>
    </row>
    <row r="58" spans="1:15" ht="15">
      <c r="A58" s="58" t="s">
        <v>92</v>
      </c>
      <c r="B58" s="225"/>
      <c r="C58" s="226"/>
      <c r="D58" s="227"/>
      <c r="E58" s="253"/>
      <c r="F58" s="61"/>
      <c r="G58" s="226"/>
      <c r="H58" s="227"/>
      <c r="I58" s="253"/>
      <c r="J58" s="61" t="e">
        <f t="shared" si="5"/>
        <v>#DIV/0!</v>
      </c>
      <c r="K58" s="337"/>
      <c r="L58" s="227"/>
      <c r="M58" s="253"/>
      <c r="N58" s="61" t="e">
        <f t="shared" si="6"/>
        <v>#DIV/0!</v>
      </c>
      <c r="O58" s="42" t="e">
        <f t="shared" si="4"/>
        <v>#DIV/0!</v>
      </c>
    </row>
    <row r="59" spans="1:15" ht="15">
      <c r="A59" s="58" t="s">
        <v>63</v>
      </c>
      <c r="B59" s="225">
        <v>3000</v>
      </c>
      <c r="C59" s="226">
        <v>2550</v>
      </c>
      <c r="D59" s="227">
        <v>1280.91</v>
      </c>
      <c r="E59" s="253"/>
      <c r="F59" s="61">
        <f>ROUND((D59+E59)/(C59/100),1)</f>
        <v>50.2</v>
      </c>
      <c r="G59" s="226">
        <v>2550</v>
      </c>
      <c r="H59" s="227">
        <v>2000.8</v>
      </c>
      <c r="I59" s="253"/>
      <c r="J59" s="61">
        <f t="shared" si="5"/>
        <v>78.5</v>
      </c>
      <c r="K59" s="337">
        <v>2750</v>
      </c>
      <c r="L59" s="227">
        <v>2748.55</v>
      </c>
      <c r="M59" s="253"/>
      <c r="N59" s="61">
        <f t="shared" si="6"/>
        <v>99.9</v>
      </c>
      <c r="O59" s="42">
        <f t="shared" si="4"/>
        <v>91.6</v>
      </c>
    </row>
    <row r="60" spans="1:15" ht="15">
      <c r="A60" s="58" t="s">
        <v>64</v>
      </c>
      <c r="B60" s="225"/>
      <c r="C60" s="226"/>
      <c r="D60" s="227"/>
      <c r="E60" s="253"/>
      <c r="F60" s="61"/>
      <c r="G60" s="226"/>
      <c r="H60" s="227"/>
      <c r="I60" s="253"/>
      <c r="J60" s="61" t="e">
        <f t="shared" si="5"/>
        <v>#DIV/0!</v>
      </c>
      <c r="K60" s="337"/>
      <c r="L60" s="227"/>
      <c r="M60" s="253"/>
      <c r="N60" s="61" t="e">
        <f t="shared" si="6"/>
        <v>#DIV/0!</v>
      </c>
      <c r="O60" s="42" t="e">
        <f t="shared" si="4"/>
        <v>#DIV/0!</v>
      </c>
    </row>
    <row r="61" spans="1:15" ht="15">
      <c r="A61" s="58" t="s">
        <v>65</v>
      </c>
      <c r="B61" s="225"/>
      <c r="C61" s="226"/>
      <c r="D61" s="227"/>
      <c r="E61" s="253"/>
      <c r="F61" s="61"/>
      <c r="G61" s="226"/>
      <c r="H61" s="227"/>
      <c r="I61" s="253"/>
      <c r="J61" s="61" t="e">
        <f t="shared" si="5"/>
        <v>#DIV/0!</v>
      </c>
      <c r="K61" s="337"/>
      <c r="L61" s="227"/>
      <c r="M61" s="253"/>
      <c r="N61" s="61" t="e">
        <f t="shared" si="6"/>
        <v>#DIV/0!</v>
      </c>
      <c r="O61" s="42" t="e">
        <f t="shared" si="4"/>
        <v>#DIV/0!</v>
      </c>
    </row>
    <row r="62" spans="1:15" ht="15">
      <c r="A62" s="58" t="s">
        <v>93</v>
      </c>
      <c r="B62" s="225"/>
      <c r="C62" s="226"/>
      <c r="D62" s="227"/>
      <c r="E62" s="253"/>
      <c r="F62" s="61"/>
      <c r="G62" s="226"/>
      <c r="H62" s="227"/>
      <c r="I62" s="253"/>
      <c r="J62" s="61" t="e">
        <f t="shared" si="5"/>
        <v>#DIV/0!</v>
      </c>
      <c r="K62" s="337"/>
      <c r="L62" s="227"/>
      <c r="M62" s="253"/>
      <c r="N62" s="61" t="e">
        <f t="shared" si="6"/>
        <v>#DIV/0!</v>
      </c>
      <c r="O62" s="42" t="e">
        <f t="shared" si="4"/>
        <v>#DIV/0!</v>
      </c>
    </row>
    <row r="63" spans="1:15" ht="15">
      <c r="A63" s="65" t="s">
        <v>66</v>
      </c>
      <c r="B63" s="225">
        <f>SUM(B47:B62)</f>
        <v>100000</v>
      </c>
      <c r="C63" s="226">
        <f>SUM(C47:C62)</f>
        <v>100000</v>
      </c>
      <c r="D63" s="227">
        <f>SUM(D47:D62)</f>
        <v>83795.91</v>
      </c>
      <c r="E63" s="253">
        <f>SUM(E47:E62)</f>
        <v>348</v>
      </c>
      <c r="F63" s="61">
        <f>ROUND((D63+E63)/(C63/100),1)</f>
        <v>84.1</v>
      </c>
      <c r="G63" s="227">
        <f>SUM(G47:G62)</f>
        <v>160000</v>
      </c>
      <c r="H63" s="227">
        <f>SUM(H47:H62)</f>
        <v>126435.8</v>
      </c>
      <c r="I63" s="253">
        <f>SUM(I47:I62)</f>
        <v>1044</v>
      </c>
      <c r="J63" s="61">
        <f t="shared" si="5"/>
        <v>79.7</v>
      </c>
      <c r="K63" s="226">
        <f>SUM(K47:K62)</f>
        <v>160000</v>
      </c>
      <c r="L63" s="227">
        <f>SUM(L47:L62)</f>
        <v>217504.72999999998</v>
      </c>
      <c r="M63" s="253">
        <f>SUM(M47:M62)</f>
        <v>1392</v>
      </c>
      <c r="N63" s="61">
        <f t="shared" si="6"/>
        <v>136.8</v>
      </c>
      <c r="O63" s="42">
        <f t="shared" si="4"/>
        <v>218.9</v>
      </c>
    </row>
    <row r="64" spans="1:15" ht="15">
      <c r="A64" s="58" t="s">
        <v>94</v>
      </c>
      <c r="B64" s="228"/>
      <c r="C64" s="229"/>
      <c r="D64" s="230"/>
      <c r="E64" s="254"/>
      <c r="F64" s="61"/>
      <c r="G64" s="229"/>
      <c r="H64" s="230"/>
      <c r="I64" s="254"/>
      <c r="J64" s="61" t="e">
        <f t="shared" si="5"/>
        <v>#DIV/0!</v>
      </c>
      <c r="K64" s="338"/>
      <c r="L64" s="230"/>
      <c r="M64" s="254"/>
      <c r="N64" s="61" t="e">
        <f t="shared" si="6"/>
        <v>#DIV/0!</v>
      </c>
      <c r="O64" s="42" t="e">
        <f t="shared" si="4"/>
        <v>#DIV/0!</v>
      </c>
    </row>
    <row r="65" spans="1:15" ht="15">
      <c r="A65" s="58" t="s">
        <v>95</v>
      </c>
      <c r="B65" s="228">
        <v>2280000</v>
      </c>
      <c r="C65" s="229">
        <v>2280000</v>
      </c>
      <c r="D65" s="230">
        <v>1140000</v>
      </c>
      <c r="E65" s="254"/>
      <c r="F65" s="74">
        <f>ROUND((D65+E65)/(C65/100),1)</f>
        <v>50</v>
      </c>
      <c r="G65" s="229">
        <v>2280000</v>
      </c>
      <c r="H65" s="230">
        <v>1710000</v>
      </c>
      <c r="I65" s="254"/>
      <c r="J65" s="74">
        <f t="shared" si="5"/>
        <v>75</v>
      </c>
      <c r="K65" s="338"/>
      <c r="L65" s="230"/>
      <c r="M65" s="254"/>
      <c r="N65" s="74" t="e">
        <f t="shared" si="6"/>
        <v>#DIV/0!</v>
      </c>
      <c r="O65" s="42">
        <f t="shared" si="4"/>
        <v>0</v>
      </c>
    </row>
    <row r="66" spans="1:15" ht="15">
      <c r="A66" s="65" t="s">
        <v>96</v>
      </c>
      <c r="B66" s="231"/>
      <c r="C66" s="232"/>
      <c r="D66" s="233"/>
      <c r="E66" s="234"/>
      <c r="F66" s="74"/>
      <c r="G66" s="232"/>
      <c r="H66" s="233"/>
      <c r="I66" s="234"/>
      <c r="J66" s="74" t="e">
        <f t="shared" si="5"/>
        <v>#DIV/0!</v>
      </c>
      <c r="K66" s="232"/>
      <c r="L66" s="233"/>
      <c r="M66" s="234"/>
      <c r="N66" s="74" t="e">
        <f t="shared" si="6"/>
        <v>#DIV/0!</v>
      </c>
      <c r="O66" s="42" t="e">
        <f t="shared" si="4"/>
        <v>#DIV/0!</v>
      </c>
    </row>
    <row r="67" spans="1:15" ht="15">
      <c r="A67" s="58" t="s">
        <v>97</v>
      </c>
      <c r="B67" s="225"/>
      <c r="C67" s="226"/>
      <c r="D67" s="227"/>
      <c r="E67" s="253"/>
      <c r="F67" s="74"/>
      <c r="G67" s="226"/>
      <c r="H67" s="227"/>
      <c r="I67" s="253"/>
      <c r="J67" s="74" t="e">
        <f t="shared" si="5"/>
        <v>#DIV/0!</v>
      </c>
      <c r="K67" s="226"/>
      <c r="L67" s="227"/>
      <c r="M67" s="253"/>
      <c r="N67" s="74" t="e">
        <f t="shared" si="6"/>
        <v>#DIV/0!</v>
      </c>
      <c r="O67" s="42" t="e">
        <f t="shared" si="4"/>
        <v>#DIV/0!</v>
      </c>
    </row>
    <row r="68" spans="1:15" ht="15">
      <c r="A68" s="58" t="s">
        <v>98</v>
      </c>
      <c r="B68" s="225"/>
      <c r="C68" s="226"/>
      <c r="D68" s="227"/>
      <c r="E68" s="253"/>
      <c r="F68" s="61"/>
      <c r="G68" s="226"/>
      <c r="H68" s="227"/>
      <c r="I68" s="253"/>
      <c r="J68" s="61" t="e">
        <f t="shared" si="5"/>
        <v>#DIV/0!</v>
      </c>
      <c r="K68" s="226"/>
      <c r="L68" s="227"/>
      <c r="M68" s="253"/>
      <c r="N68" s="61" t="e">
        <f t="shared" si="6"/>
        <v>#DIV/0!</v>
      </c>
      <c r="O68" s="42" t="e">
        <f t="shared" si="4"/>
        <v>#DIV/0!</v>
      </c>
    </row>
    <row r="69" spans="1:15" ht="15">
      <c r="A69" s="58" t="s">
        <v>99</v>
      </c>
      <c r="B69" s="225"/>
      <c r="C69" s="226"/>
      <c r="D69" s="227"/>
      <c r="E69" s="253"/>
      <c r="F69" s="74"/>
      <c r="G69" s="226"/>
      <c r="H69" s="227"/>
      <c r="I69" s="253"/>
      <c r="J69" s="74" t="e">
        <f t="shared" si="5"/>
        <v>#DIV/0!</v>
      </c>
      <c r="K69" s="226"/>
      <c r="L69" s="227"/>
      <c r="M69" s="253"/>
      <c r="N69" s="74" t="e">
        <f t="shared" si="6"/>
        <v>#DIV/0!</v>
      </c>
      <c r="O69" s="42" t="e">
        <f t="shared" si="4"/>
        <v>#DIV/0!</v>
      </c>
    </row>
    <row r="70" spans="1:15" ht="15">
      <c r="A70" s="58" t="s">
        <v>100</v>
      </c>
      <c r="B70" s="225"/>
      <c r="C70" s="226"/>
      <c r="D70" s="227"/>
      <c r="E70" s="253"/>
      <c r="F70" s="74"/>
      <c r="G70" s="226"/>
      <c r="H70" s="227"/>
      <c r="I70" s="253"/>
      <c r="J70" s="74" t="e">
        <f t="shared" si="5"/>
        <v>#DIV/0!</v>
      </c>
      <c r="K70" s="226"/>
      <c r="L70" s="227"/>
      <c r="M70" s="253"/>
      <c r="N70" s="74" t="e">
        <f t="shared" si="6"/>
        <v>#DIV/0!</v>
      </c>
      <c r="O70" s="42" t="e">
        <f t="shared" si="4"/>
        <v>#DIV/0!</v>
      </c>
    </row>
    <row r="71" spans="1:15" ht="15">
      <c r="A71" s="65" t="s">
        <v>101</v>
      </c>
      <c r="B71" s="225">
        <f>SUM(B65:B70)</f>
        <v>2280000</v>
      </c>
      <c r="C71" s="226">
        <f>SUM(C65:C70)</f>
        <v>2280000</v>
      </c>
      <c r="D71" s="227">
        <f>SUM(D65:D70)</f>
        <v>1140000</v>
      </c>
      <c r="E71" s="253">
        <f>SUM(E65:E70)</f>
        <v>0</v>
      </c>
      <c r="F71" s="61">
        <f>ROUND((D71+E71)/(C71/100),1)</f>
        <v>50</v>
      </c>
      <c r="G71" s="226">
        <f>SUM(G65:G70)</f>
        <v>2280000</v>
      </c>
      <c r="H71" s="227">
        <f>SUM(H65:H70)</f>
        <v>1710000</v>
      </c>
      <c r="I71" s="253">
        <f>SUM(I65:I70)</f>
        <v>0</v>
      </c>
      <c r="J71" s="61">
        <f t="shared" si="5"/>
        <v>75</v>
      </c>
      <c r="K71" s="226">
        <v>2280000</v>
      </c>
      <c r="L71" s="227">
        <v>2280000</v>
      </c>
      <c r="M71" s="253">
        <f>SUM(M65:M70)</f>
        <v>0</v>
      </c>
      <c r="N71" s="61">
        <f t="shared" si="6"/>
        <v>100</v>
      </c>
      <c r="O71" s="42">
        <f t="shared" si="4"/>
        <v>100</v>
      </c>
    </row>
    <row r="72" spans="1:15" ht="15.75" thickBot="1">
      <c r="A72" s="75" t="s">
        <v>67</v>
      </c>
      <c r="B72" s="228">
        <f>B63+B71</f>
        <v>2380000</v>
      </c>
      <c r="C72" s="229">
        <f>C63+C71</f>
        <v>2380000</v>
      </c>
      <c r="D72" s="230">
        <f>D63+D71</f>
        <v>1223795.91</v>
      </c>
      <c r="E72" s="254">
        <f>E63+E71</f>
        <v>348</v>
      </c>
      <c r="F72" s="74">
        <f>ROUND((D72+E72)/(C72/100),1)</f>
        <v>51.4</v>
      </c>
      <c r="G72" s="229">
        <f>G63+G71</f>
        <v>2440000</v>
      </c>
      <c r="H72" s="230">
        <f>H63+H71</f>
        <v>1836435.8</v>
      </c>
      <c r="I72" s="230">
        <f>I63+I71</f>
        <v>1044</v>
      </c>
      <c r="J72" s="74">
        <f t="shared" si="5"/>
        <v>75.3</v>
      </c>
      <c r="K72" s="229">
        <f>K63+K71</f>
        <v>2440000</v>
      </c>
      <c r="L72" s="230">
        <f>L63+L71</f>
        <v>2497504.73</v>
      </c>
      <c r="M72" s="254">
        <f>M63+M71</f>
        <v>1392</v>
      </c>
      <c r="N72" s="74">
        <f t="shared" si="6"/>
        <v>102.4</v>
      </c>
      <c r="O72" s="42">
        <f t="shared" si="4"/>
        <v>105</v>
      </c>
    </row>
    <row r="73" spans="1:15" ht="15.75" thickBot="1">
      <c r="A73" s="76" t="s">
        <v>68</v>
      </c>
      <c r="B73" s="235">
        <f>B72-B38</f>
        <v>0</v>
      </c>
      <c r="C73" s="235">
        <f>C72-C38</f>
        <v>0</v>
      </c>
      <c r="D73" s="235">
        <f>D72-D38</f>
        <v>89030.60999999987</v>
      </c>
      <c r="E73" s="235">
        <f>E72-E38</f>
        <v>87</v>
      </c>
      <c r="F73" s="46"/>
      <c r="G73" s="235">
        <f>G72-G38</f>
        <v>0</v>
      </c>
      <c r="H73" s="235">
        <f>H72-H38</f>
        <v>68298.03000000003</v>
      </c>
      <c r="I73" s="235">
        <f>I72-I38</f>
        <v>261</v>
      </c>
      <c r="J73" s="46" t="e">
        <f t="shared" si="5"/>
        <v>#DIV/0!</v>
      </c>
      <c r="K73" s="235">
        <f>K72-K38</f>
        <v>0</v>
      </c>
      <c r="L73" s="235">
        <f>L72-L38</f>
        <v>95254.60999999987</v>
      </c>
      <c r="M73" s="235">
        <f>M72-M38</f>
        <v>348</v>
      </c>
      <c r="N73" s="46" t="e">
        <f t="shared" si="6"/>
        <v>#DIV/0!</v>
      </c>
      <c r="O73" s="42" t="e">
        <f t="shared" si="4"/>
        <v>#DIV/0!</v>
      </c>
    </row>
    <row r="74" spans="1:15" ht="15.75" thickBot="1">
      <c r="A74" s="181" t="s">
        <v>103</v>
      </c>
      <c r="B74" s="198"/>
      <c r="C74" s="199"/>
      <c r="D74" s="199">
        <f>D73+E73</f>
        <v>89117.60999999987</v>
      </c>
      <c r="E74" s="200"/>
      <c r="F74" s="185"/>
      <c r="G74" s="199"/>
      <c r="H74" s="199">
        <f>H73+I73</f>
        <v>68559.03000000003</v>
      </c>
      <c r="I74" s="200"/>
      <c r="J74" s="185"/>
      <c r="K74" s="199"/>
      <c r="L74" s="199">
        <f>L73+M73</f>
        <v>95602.60999999987</v>
      </c>
      <c r="M74" s="199"/>
      <c r="N74" s="185"/>
      <c r="O74" s="186"/>
    </row>
    <row r="75" spans="1:15" ht="15">
      <c r="A75" s="187"/>
      <c r="B75" s="188"/>
      <c r="C75" s="188"/>
      <c r="D75" s="188"/>
      <c r="E75" s="189"/>
      <c r="F75" s="187"/>
      <c r="G75" s="188"/>
      <c r="H75" s="188"/>
      <c r="I75" s="189"/>
      <c r="J75" s="187"/>
      <c r="K75" s="188"/>
      <c r="L75" s="188"/>
      <c r="M75" s="188"/>
      <c r="N75" s="187"/>
      <c r="O75" s="187"/>
    </row>
    <row r="76" spans="1:15" ht="15">
      <c r="A76" s="187"/>
      <c r="B76" s="188"/>
      <c r="C76" s="188"/>
      <c r="D76" s="188"/>
      <c r="E76" s="189"/>
      <c r="F76" s="187"/>
      <c r="G76" s="188"/>
      <c r="H76" s="188"/>
      <c r="I76" s="189"/>
      <c r="J76" s="187"/>
      <c r="K76" s="188"/>
      <c r="L76" s="188"/>
      <c r="M76" s="188"/>
      <c r="N76" s="187"/>
      <c r="O76" s="187"/>
    </row>
    <row r="77" spans="1:15" ht="15">
      <c r="A77" s="187"/>
      <c r="B77" s="188"/>
      <c r="C77" s="188"/>
      <c r="D77" s="188"/>
      <c r="E77" s="189"/>
      <c r="F77" s="187"/>
      <c r="G77" s="188"/>
      <c r="H77" s="188"/>
      <c r="I77" s="189"/>
      <c r="J77" s="187"/>
      <c r="K77" s="188"/>
      <c r="L77" s="188"/>
      <c r="M77" s="188"/>
      <c r="N77" s="187"/>
      <c r="O77" s="187"/>
    </row>
    <row r="78" spans="2:13" ht="15">
      <c r="B78" s="103"/>
      <c r="C78" s="103"/>
      <c r="D78" s="103"/>
      <c r="G78" s="103"/>
      <c r="H78" s="103"/>
      <c r="K78" s="103"/>
      <c r="L78" s="103"/>
      <c r="M78" s="103"/>
    </row>
    <row r="79" spans="1:13" ht="15">
      <c r="A79" s="77" t="s">
        <v>69</v>
      </c>
      <c r="B79" s="103"/>
      <c r="C79" s="103"/>
      <c r="D79" s="103"/>
      <c r="G79" s="103"/>
      <c r="H79" s="103"/>
      <c r="K79" s="103"/>
      <c r="L79" s="103"/>
      <c r="M79" s="103"/>
    </row>
    <row r="80" spans="2:13" ht="15.75" thickBot="1">
      <c r="B80" s="103"/>
      <c r="C80" s="103"/>
      <c r="D80" s="103"/>
      <c r="G80" s="103"/>
      <c r="H80" s="103"/>
      <c r="K80" s="103"/>
      <c r="L80" s="103"/>
      <c r="M80" s="103"/>
    </row>
    <row r="81" spans="1:13" ht="15">
      <c r="A81" s="32"/>
      <c r="B81" s="161" t="s">
        <v>10</v>
      </c>
      <c r="C81" s="162" t="s">
        <v>14</v>
      </c>
      <c r="D81" s="163" t="s">
        <v>15</v>
      </c>
      <c r="E81" s="144"/>
      <c r="G81" s="103"/>
      <c r="H81" s="103"/>
      <c r="K81" s="103"/>
      <c r="L81" s="103"/>
      <c r="M81" s="103"/>
    </row>
    <row r="82" spans="1:13" ht="15">
      <c r="A82" s="33" t="s">
        <v>70</v>
      </c>
      <c r="B82" s="214">
        <v>0</v>
      </c>
      <c r="C82" s="276">
        <v>0</v>
      </c>
      <c r="D82" s="345">
        <v>0</v>
      </c>
      <c r="E82" s="144"/>
      <c r="G82" s="103"/>
      <c r="H82" s="103"/>
      <c r="K82" s="103"/>
      <c r="L82" s="103"/>
      <c r="M82" s="103"/>
    </row>
    <row r="83" spans="1:13" ht="15">
      <c r="A83" s="78" t="s">
        <v>71</v>
      </c>
      <c r="B83" s="214">
        <v>0</v>
      </c>
      <c r="C83" s="276">
        <v>0</v>
      </c>
      <c r="D83" s="345">
        <v>0</v>
      </c>
      <c r="E83" s="144"/>
      <c r="G83" s="103"/>
      <c r="H83" s="103"/>
      <c r="K83" s="103"/>
      <c r="L83" s="103"/>
      <c r="M83" s="103"/>
    </row>
    <row r="84" spans="1:13" ht="15">
      <c r="A84" s="78" t="s">
        <v>72</v>
      </c>
      <c r="B84" s="214">
        <v>0</v>
      </c>
      <c r="C84" s="276">
        <v>0</v>
      </c>
      <c r="D84" s="345">
        <v>5103</v>
      </c>
      <c r="E84" s="144"/>
      <c r="G84" s="103"/>
      <c r="H84" s="103"/>
      <c r="K84" s="103"/>
      <c r="L84" s="103"/>
      <c r="M84" s="103"/>
    </row>
    <row r="85" spans="1:13" ht="15.75" thickBot="1">
      <c r="A85" s="38" t="s">
        <v>73</v>
      </c>
      <c r="B85" s="215">
        <v>0</v>
      </c>
      <c r="C85" s="277">
        <v>0</v>
      </c>
      <c r="D85" s="335">
        <v>0</v>
      </c>
      <c r="E85" s="144"/>
      <c r="G85" s="103"/>
      <c r="H85" s="103"/>
      <c r="K85" s="103"/>
      <c r="L85" s="103"/>
      <c r="M85" s="103"/>
    </row>
    <row r="89" spans="1:2" ht="15.75" thickBot="1">
      <c r="A89" s="16" t="s">
        <v>40</v>
      </c>
      <c r="B89" s="91"/>
    </row>
    <row r="90" spans="1:14" ht="15.75" thickBot="1">
      <c r="A90" s="17" t="s">
        <v>41</v>
      </c>
      <c r="B90" s="92" t="s">
        <v>42</v>
      </c>
      <c r="C90" s="93"/>
      <c r="D90" s="94" t="s">
        <v>43</v>
      </c>
      <c r="E90" s="146"/>
      <c r="F90" s="19" t="s">
        <v>44</v>
      </c>
      <c r="G90" s="93"/>
      <c r="H90" s="94" t="s">
        <v>45</v>
      </c>
      <c r="I90" s="146"/>
      <c r="J90" s="19" t="s">
        <v>44</v>
      </c>
      <c r="K90" s="147"/>
      <c r="L90" s="94" t="s">
        <v>46</v>
      </c>
      <c r="M90" s="18"/>
      <c r="N90" s="19" t="s">
        <v>44</v>
      </c>
    </row>
    <row r="91" spans="1:14" ht="15">
      <c r="A91" s="20"/>
      <c r="B91" s="236"/>
      <c r="C91" s="237"/>
      <c r="D91" s="238"/>
      <c r="E91" s="148"/>
      <c r="F91" s="22"/>
      <c r="G91" s="95"/>
      <c r="H91" s="21"/>
      <c r="I91" s="148"/>
      <c r="J91" s="22"/>
      <c r="K91" s="149"/>
      <c r="L91" s="21"/>
      <c r="M91" s="79"/>
      <c r="N91" s="22"/>
    </row>
    <row r="92" spans="1:14" ht="15">
      <c r="A92" s="20" t="s">
        <v>47</v>
      </c>
      <c r="B92" s="239">
        <v>1030000</v>
      </c>
      <c r="C92" s="237"/>
      <c r="D92" s="240">
        <v>470010</v>
      </c>
      <c r="E92" s="148"/>
      <c r="F92" s="26">
        <f>ROUND((D92)/(B92/100),1)</f>
        <v>45.6</v>
      </c>
      <c r="G92" s="95"/>
      <c r="H92" s="240">
        <v>726915</v>
      </c>
      <c r="I92" s="148"/>
      <c r="J92" s="26">
        <f>ROUND((H92)/(B92/100),1)</f>
        <v>70.6</v>
      </c>
      <c r="K92" s="149"/>
      <c r="L92" s="240">
        <v>995664</v>
      </c>
      <c r="M92" s="79"/>
      <c r="N92" s="26">
        <f>ROUND((L92)/(B92/100),1)</f>
        <v>96.7</v>
      </c>
    </row>
    <row r="93" spans="1:14" ht="15">
      <c r="A93" s="20" t="s">
        <v>48</v>
      </c>
      <c r="B93" s="239">
        <v>130000</v>
      </c>
      <c r="C93" s="237"/>
      <c r="D93" s="240">
        <v>45440</v>
      </c>
      <c r="E93" s="148"/>
      <c r="F93" s="26">
        <f>ROUND((D93)/(B93/100),1)</f>
        <v>35</v>
      </c>
      <c r="G93" s="95"/>
      <c r="H93" s="240">
        <v>76496</v>
      </c>
      <c r="I93" s="148"/>
      <c r="J93" s="26">
        <f>ROUND((H93)/(B93/100),1)</f>
        <v>58.8</v>
      </c>
      <c r="K93" s="149"/>
      <c r="L93" s="240">
        <v>106994</v>
      </c>
      <c r="M93" s="79"/>
      <c r="N93" s="26">
        <f>ROUND((L93)/(B93/100),1)</f>
        <v>82.3</v>
      </c>
    </row>
    <row r="94" spans="1:14" ht="15">
      <c r="A94" s="20" t="s">
        <v>49</v>
      </c>
      <c r="B94" s="239">
        <v>3</v>
      </c>
      <c r="C94" s="237"/>
      <c r="D94" s="240">
        <v>3</v>
      </c>
      <c r="E94" s="148"/>
      <c r="F94" s="26">
        <f>ROUND((D94)/(B94/100),1)</f>
        <v>100</v>
      </c>
      <c r="G94" s="95"/>
      <c r="H94" s="240">
        <v>3</v>
      </c>
      <c r="I94" s="148"/>
      <c r="J94" s="26">
        <f>ROUND((H94)/(B94/100),1)</f>
        <v>100</v>
      </c>
      <c r="K94" s="149"/>
      <c r="L94" s="240">
        <v>3</v>
      </c>
      <c r="M94" s="79"/>
      <c r="N94" s="26">
        <f>ROUND((L94)/(B94/100),1)</f>
        <v>100</v>
      </c>
    </row>
    <row r="95" spans="1:14" ht="15.75" thickBot="1">
      <c r="A95" s="27" t="s">
        <v>50</v>
      </c>
      <c r="B95" s="241"/>
      <c r="C95" s="242"/>
      <c r="D95" s="240">
        <v>25100</v>
      </c>
      <c r="E95" s="150"/>
      <c r="F95" s="30"/>
      <c r="G95" s="151"/>
      <c r="H95" s="281">
        <v>25920</v>
      </c>
      <c r="I95" s="150"/>
      <c r="J95" s="30" t="e">
        <f>ROUND((H95)/(B95/100),1)</f>
        <v>#DIV/0!</v>
      </c>
      <c r="K95" s="152"/>
      <c r="L95" s="281">
        <v>25300</v>
      </c>
      <c r="M95" s="104"/>
      <c r="N95" s="30" t="e">
        <f>ROUND((L95)/(B95/100),1)</f>
        <v>#DIV/0!</v>
      </c>
    </row>
    <row r="98" spans="1:2" ht="15.75" thickBot="1">
      <c r="A98" s="31" t="s">
        <v>51</v>
      </c>
      <c r="B98" s="96"/>
    </row>
    <row r="99" spans="1:4" ht="15.75" thickBot="1">
      <c r="A99" s="32"/>
      <c r="B99" s="97" t="s">
        <v>10</v>
      </c>
      <c r="C99" s="98" t="s">
        <v>14</v>
      </c>
      <c r="D99" s="99" t="s">
        <v>15</v>
      </c>
    </row>
    <row r="100" spans="1:4" ht="15">
      <c r="A100" s="33" t="s">
        <v>52</v>
      </c>
      <c r="B100" s="243">
        <v>266313</v>
      </c>
      <c r="C100" s="278">
        <v>266313</v>
      </c>
      <c r="D100" s="346">
        <v>266313</v>
      </c>
    </row>
    <row r="101" spans="1:4" ht="15">
      <c r="A101" s="33" t="s">
        <v>53</v>
      </c>
      <c r="B101" s="244">
        <v>40000</v>
      </c>
      <c r="C101" s="279">
        <v>40000</v>
      </c>
      <c r="D101" s="347">
        <v>40000</v>
      </c>
    </row>
    <row r="102" spans="1:4" ht="15">
      <c r="A102" s="33" t="s">
        <v>54</v>
      </c>
      <c r="B102" s="244">
        <v>32705.04</v>
      </c>
      <c r="C102" s="279">
        <v>35846.19</v>
      </c>
      <c r="D102" s="347">
        <v>32049.04</v>
      </c>
    </row>
    <row r="103" spans="1:4" ht="15">
      <c r="A103" s="33" t="s">
        <v>55</v>
      </c>
      <c r="B103" s="244">
        <v>654659.66</v>
      </c>
      <c r="C103" s="279">
        <v>654659.66</v>
      </c>
      <c r="D103" s="347">
        <v>654659.66</v>
      </c>
    </row>
    <row r="104" spans="1:4" ht="15">
      <c r="A104" s="33" t="s">
        <v>85</v>
      </c>
      <c r="B104" s="244">
        <v>0</v>
      </c>
      <c r="C104" s="279">
        <v>0</v>
      </c>
      <c r="D104" s="347">
        <v>0</v>
      </c>
    </row>
    <row r="105" spans="1:4" ht="15.75" thickBot="1">
      <c r="A105" s="38" t="s">
        <v>56</v>
      </c>
      <c r="B105" s="245">
        <v>0</v>
      </c>
      <c r="C105" s="280">
        <v>0</v>
      </c>
      <c r="D105" s="348">
        <v>0</v>
      </c>
    </row>
    <row r="107" ht="15">
      <c r="A107" t="s">
        <v>140</v>
      </c>
    </row>
    <row r="108" ht="15">
      <c r="A108" t="s">
        <v>125</v>
      </c>
    </row>
    <row r="109" ht="15">
      <c r="A109" t="s">
        <v>141</v>
      </c>
    </row>
    <row r="110" ht="15">
      <c r="A110" t="s">
        <v>126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zoomScalePageLayoutView="0" workbookViewId="0" topLeftCell="A100">
      <selection activeCell="D113" sqref="D113"/>
    </sheetView>
  </sheetViews>
  <sheetFormatPr defaultColWidth="9.140625" defaultRowHeight="15"/>
  <cols>
    <col min="1" max="1" width="22.421875" style="0" customWidth="1"/>
    <col min="2" max="2" width="15.8515625" style="83" customWidth="1"/>
    <col min="3" max="3" width="13.421875" style="83" customWidth="1"/>
    <col min="4" max="4" width="12.7109375" style="293" customWidth="1"/>
    <col min="5" max="5" width="12.7109375" style="83" customWidth="1"/>
    <col min="6" max="6" width="6.57421875" style="0" customWidth="1"/>
    <col min="7" max="9" width="12.7109375" style="83" customWidth="1"/>
    <col min="10" max="10" width="6.57421875" style="0" customWidth="1"/>
    <col min="11" max="11" width="13.57421875" style="308" customWidth="1"/>
    <col min="12" max="13" width="12.7109375" style="293" customWidth="1"/>
    <col min="14" max="15" width="6.57421875" style="0" customWidth="1"/>
  </cols>
  <sheetData>
    <row r="1" ht="15">
      <c r="A1" s="1"/>
    </row>
    <row r="2" spans="1:14" ht="15">
      <c r="A2" s="133" t="s">
        <v>76</v>
      </c>
      <c r="B2" s="134"/>
      <c r="C2" s="134"/>
      <c r="E2" s="135" t="s">
        <v>102</v>
      </c>
      <c r="F2" s="133"/>
      <c r="G2" s="134" t="s">
        <v>109</v>
      </c>
      <c r="J2" s="133"/>
      <c r="K2" s="309"/>
      <c r="N2" s="133"/>
    </row>
    <row r="3" spans="1:14" ht="16.5" thickBot="1">
      <c r="A3" s="2" t="s">
        <v>0</v>
      </c>
      <c r="B3" s="84" t="s">
        <v>1</v>
      </c>
      <c r="C3" s="84"/>
      <c r="F3" s="2"/>
      <c r="G3" s="84"/>
      <c r="J3" s="2"/>
      <c r="K3" s="310"/>
      <c r="N3" s="2"/>
    </row>
    <row r="4" spans="1:15" ht="15">
      <c r="A4" s="3" t="s">
        <v>2</v>
      </c>
      <c r="B4" s="85" t="s">
        <v>3</v>
      </c>
      <c r="C4" s="86" t="s">
        <v>4</v>
      </c>
      <c r="D4" s="294" t="s">
        <v>5</v>
      </c>
      <c r="E4" s="138"/>
      <c r="F4" s="5" t="s">
        <v>6</v>
      </c>
      <c r="G4" s="139" t="s">
        <v>4</v>
      </c>
      <c r="H4" s="87" t="s">
        <v>7</v>
      </c>
      <c r="I4" s="138"/>
      <c r="J4" s="5" t="s">
        <v>6</v>
      </c>
      <c r="K4" s="311" t="s">
        <v>4</v>
      </c>
      <c r="L4" s="294" t="s">
        <v>8</v>
      </c>
      <c r="M4" s="312"/>
      <c r="N4" s="5" t="s">
        <v>6</v>
      </c>
      <c r="O4" s="171" t="s">
        <v>6</v>
      </c>
    </row>
    <row r="5" spans="1:15" ht="15.75" thickBot="1">
      <c r="A5" s="6"/>
      <c r="B5" s="88" t="s">
        <v>9</v>
      </c>
      <c r="C5" s="89" t="s">
        <v>10</v>
      </c>
      <c r="D5" s="295" t="s">
        <v>11</v>
      </c>
      <c r="E5" s="90" t="s">
        <v>12</v>
      </c>
      <c r="F5" s="8" t="s">
        <v>13</v>
      </c>
      <c r="G5" s="141" t="s">
        <v>14</v>
      </c>
      <c r="H5" s="90" t="s">
        <v>11</v>
      </c>
      <c r="I5" s="90" t="s">
        <v>12</v>
      </c>
      <c r="J5" s="8" t="s">
        <v>13</v>
      </c>
      <c r="K5" s="313" t="s">
        <v>15</v>
      </c>
      <c r="L5" s="295" t="s">
        <v>11</v>
      </c>
      <c r="M5" s="295" t="s">
        <v>12</v>
      </c>
      <c r="N5" s="8" t="s">
        <v>13</v>
      </c>
      <c r="O5" s="176" t="s">
        <v>74</v>
      </c>
    </row>
    <row r="6" spans="1:15" ht="15.75" customHeight="1">
      <c r="A6" s="9" t="s">
        <v>16</v>
      </c>
      <c r="B6" s="107">
        <v>1056064</v>
      </c>
      <c r="C6" s="108">
        <v>1055162</v>
      </c>
      <c r="D6" s="10">
        <v>436699.1</v>
      </c>
      <c r="E6" s="10">
        <v>4406.6</v>
      </c>
      <c r="F6" s="109">
        <f>ROUND((D6+E6)/(C6/100),1)</f>
        <v>41.8</v>
      </c>
      <c r="G6" s="108">
        <v>1055162</v>
      </c>
      <c r="H6" s="10">
        <v>692737.3</v>
      </c>
      <c r="I6" s="10">
        <v>4406.6</v>
      </c>
      <c r="J6" s="109">
        <f>ROUND((H6+I6)/(G6/100),1)</f>
        <v>66.1</v>
      </c>
      <c r="K6" s="108">
        <v>1055162</v>
      </c>
      <c r="L6" s="10">
        <v>1124080.14</v>
      </c>
      <c r="M6" s="10">
        <v>6482.6</v>
      </c>
      <c r="N6" s="109">
        <f>ROUND((L6+M6)/(K6/100),1)</f>
        <v>107.1</v>
      </c>
      <c r="O6" s="42">
        <f>ROUND((D6+E6)/(B6/100),1)</f>
        <v>41.8</v>
      </c>
    </row>
    <row r="7" spans="1:15" ht="15.75" customHeight="1">
      <c r="A7" s="11" t="s">
        <v>17</v>
      </c>
      <c r="B7" s="112">
        <v>190000</v>
      </c>
      <c r="C7" s="113">
        <v>190000</v>
      </c>
      <c r="D7" s="12">
        <v>94824</v>
      </c>
      <c r="E7" s="12"/>
      <c r="F7" s="114">
        <f>ROUND((D7+E7)/(C7/100),1)</f>
        <v>49.9</v>
      </c>
      <c r="G7" s="113">
        <v>190000</v>
      </c>
      <c r="H7" s="12">
        <v>115675</v>
      </c>
      <c r="I7" s="12"/>
      <c r="J7" s="114">
        <f aca="true" t="shared" si="0" ref="J7:J38">ROUND((H7+I7)/(G7/100),1)</f>
        <v>60.9</v>
      </c>
      <c r="K7" s="113">
        <v>190000</v>
      </c>
      <c r="L7" s="12">
        <v>160742</v>
      </c>
      <c r="M7" s="12"/>
      <c r="N7" s="114">
        <f aca="true" t="shared" si="1" ref="N7:N38">ROUND((L7+M7)/(K7/100),1)</f>
        <v>84.6</v>
      </c>
      <c r="O7" s="42">
        <f aca="true" t="shared" si="2" ref="O7:O38">ROUND((D7+E7)/(B7/100),1)</f>
        <v>49.9</v>
      </c>
    </row>
    <row r="8" spans="1:15" ht="15.75" customHeight="1">
      <c r="A8" s="11" t="s">
        <v>18</v>
      </c>
      <c r="B8" s="112">
        <v>280000</v>
      </c>
      <c r="C8" s="113">
        <v>290000</v>
      </c>
      <c r="D8" s="12">
        <v>238281.01</v>
      </c>
      <c r="E8" s="12"/>
      <c r="F8" s="114"/>
      <c r="G8" s="113">
        <v>290000</v>
      </c>
      <c r="H8" s="12">
        <v>238281.01</v>
      </c>
      <c r="I8" s="12"/>
      <c r="J8" s="114">
        <f t="shared" si="0"/>
        <v>82.2</v>
      </c>
      <c r="K8" s="113">
        <v>290000</v>
      </c>
      <c r="L8" s="12">
        <v>354785.01</v>
      </c>
      <c r="M8" s="12"/>
      <c r="N8" s="114">
        <f t="shared" si="1"/>
        <v>122.3</v>
      </c>
      <c r="O8" s="42">
        <f t="shared" si="2"/>
        <v>85.1</v>
      </c>
    </row>
    <row r="9" spans="1:15" ht="15.75" customHeight="1">
      <c r="A9" s="11" t="s">
        <v>19</v>
      </c>
      <c r="B9" s="112">
        <v>36000</v>
      </c>
      <c r="C9" s="113">
        <v>36000</v>
      </c>
      <c r="D9" s="12">
        <v>25300</v>
      </c>
      <c r="E9" s="12"/>
      <c r="F9" s="114">
        <f>ROUND((D9+E9)/(C9/100),1)</f>
        <v>70.3</v>
      </c>
      <c r="G9" s="113">
        <v>36000</v>
      </c>
      <c r="H9" s="12">
        <v>36567</v>
      </c>
      <c r="I9" s="12"/>
      <c r="J9" s="114">
        <f t="shared" si="0"/>
        <v>101.6</v>
      </c>
      <c r="K9" s="113">
        <v>36000</v>
      </c>
      <c r="L9" s="12">
        <v>33097</v>
      </c>
      <c r="M9" s="12"/>
      <c r="N9" s="114">
        <f t="shared" si="1"/>
        <v>91.9</v>
      </c>
      <c r="O9" s="42">
        <f t="shared" si="2"/>
        <v>70.3</v>
      </c>
    </row>
    <row r="10" spans="1:15" ht="15.75" customHeight="1">
      <c r="A10" s="11" t="s">
        <v>20</v>
      </c>
      <c r="B10" s="112"/>
      <c r="C10" s="113"/>
      <c r="D10" s="12"/>
      <c r="E10" s="12"/>
      <c r="F10" s="114"/>
      <c r="G10" s="113"/>
      <c r="H10" s="12"/>
      <c r="I10" s="12"/>
      <c r="J10" s="334" t="e">
        <f>ROUND((H10+I10)/(G10/100),1)</f>
        <v>#DIV/0!</v>
      </c>
      <c r="K10" s="113"/>
      <c r="L10" s="12"/>
      <c r="M10" s="12"/>
      <c r="N10" s="114" t="e">
        <f t="shared" si="1"/>
        <v>#DIV/0!</v>
      </c>
      <c r="O10" s="42" t="e">
        <f t="shared" si="2"/>
        <v>#DIV/0!</v>
      </c>
    </row>
    <row r="11" spans="1:15" ht="15.75" customHeight="1">
      <c r="A11" s="11" t="s">
        <v>21</v>
      </c>
      <c r="B11" s="112"/>
      <c r="C11" s="113"/>
      <c r="D11" s="12"/>
      <c r="E11" s="12"/>
      <c r="F11" s="114"/>
      <c r="G11" s="113"/>
      <c r="H11" s="12"/>
      <c r="I11" s="12"/>
      <c r="J11" s="114" t="e">
        <f t="shared" si="0"/>
        <v>#DIV/0!</v>
      </c>
      <c r="K11" s="113"/>
      <c r="L11" s="12"/>
      <c r="M11" s="12"/>
      <c r="N11" s="114" t="e">
        <f t="shared" si="1"/>
        <v>#DIV/0!</v>
      </c>
      <c r="O11" s="42" t="e">
        <f t="shared" si="2"/>
        <v>#DIV/0!</v>
      </c>
    </row>
    <row r="12" spans="1:15" ht="15.75" customHeight="1">
      <c r="A12" s="11" t="s">
        <v>22</v>
      </c>
      <c r="B12" s="112">
        <v>45000</v>
      </c>
      <c r="C12" s="113">
        <v>60000</v>
      </c>
      <c r="D12" s="12">
        <v>3449.43</v>
      </c>
      <c r="E12" s="12">
        <v>29575.43</v>
      </c>
      <c r="F12" s="114">
        <f>ROUND((D12+E12)/(C12/100),1)</f>
        <v>55</v>
      </c>
      <c r="G12" s="113">
        <v>60000</v>
      </c>
      <c r="H12" s="12">
        <v>3449.43</v>
      </c>
      <c r="I12" s="12">
        <v>49818.82</v>
      </c>
      <c r="J12" s="114">
        <f t="shared" si="0"/>
        <v>88.8</v>
      </c>
      <c r="K12" s="113">
        <v>60000</v>
      </c>
      <c r="L12" s="12">
        <v>3628.53</v>
      </c>
      <c r="M12" s="12">
        <v>60236.39</v>
      </c>
      <c r="N12" s="114">
        <f t="shared" si="1"/>
        <v>106.4</v>
      </c>
      <c r="O12" s="42">
        <f t="shared" si="2"/>
        <v>73.4</v>
      </c>
    </row>
    <row r="13" spans="1:15" ht="15.75" customHeight="1">
      <c r="A13" s="11" t="s">
        <v>77</v>
      </c>
      <c r="B13" s="112"/>
      <c r="C13" s="113"/>
      <c r="D13" s="12"/>
      <c r="E13" s="12"/>
      <c r="F13" s="114"/>
      <c r="G13" s="113"/>
      <c r="H13" s="12"/>
      <c r="I13" s="12"/>
      <c r="J13" s="114" t="e">
        <f t="shared" si="0"/>
        <v>#DIV/0!</v>
      </c>
      <c r="K13" s="113"/>
      <c r="L13" s="12"/>
      <c r="M13" s="12"/>
      <c r="N13" s="114" t="e">
        <f t="shared" si="1"/>
        <v>#DIV/0!</v>
      </c>
      <c r="O13" s="42" t="e">
        <f t="shared" si="2"/>
        <v>#DIV/0!</v>
      </c>
    </row>
    <row r="14" spans="1:15" ht="15.75" customHeight="1">
      <c r="A14" s="11" t="s">
        <v>78</v>
      </c>
      <c r="B14" s="112"/>
      <c r="C14" s="113"/>
      <c r="D14" s="12"/>
      <c r="E14" s="12"/>
      <c r="F14" s="114"/>
      <c r="G14" s="113"/>
      <c r="H14" s="12"/>
      <c r="I14" s="12"/>
      <c r="J14" s="114" t="e">
        <f t="shared" si="0"/>
        <v>#DIV/0!</v>
      </c>
      <c r="K14" s="113"/>
      <c r="L14" s="12"/>
      <c r="M14" s="12"/>
      <c r="N14" s="114" t="e">
        <f t="shared" si="1"/>
        <v>#DIV/0!</v>
      </c>
      <c r="O14" s="42" t="e">
        <f t="shared" si="2"/>
        <v>#DIV/0!</v>
      </c>
    </row>
    <row r="15" spans="1:15" ht="15.75" customHeight="1">
      <c r="A15" s="11" t="s">
        <v>79</v>
      </c>
      <c r="B15" s="112"/>
      <c r="C15" s="113"/>
      <c r="D15" s="12"/>
      <c r="E15" s="12"/>
      <c r="F15" s="114"/>
      <c r="G15" s="113"/>
      <c r="H15" s="12"/>
      <c r="I15" s="12"/>
      <c r="J15" s="114" t="e">
        <f t="shared" si="0"/>
        <v>#DIV/0!</v>
      </c>
      <c r="K15" s="113"/>
      <c r="L15" s="12"/>
      <c r="M15" s="12"/>
      <c r="N15" s="114" t="e">
        <f t="shared" si="1"/>
        <v>#DIV/0!</v>
      </c>
      <c r="O15" s="42" t="e">
        <f t="shared" si="2"/>
        <v>#DIV/0!</v>
      </c>
    </row>
    <row r="16" spans="1:15" ht="15.75" customHeight="1">
      <c r="A16" s="11" t="s">
        <v>23</v>
      </c>
      <c r="B16" s="112">
        <v>190000</v>
      </c>
      <c r="C16" s="113">
        <v>180000</v>
      </c>
      <c r="D16" s="12">
        <v>78517</v>
      </c>
      <c r="E16" s="12">
        <v>2460</v>
      </c>
      <c r="F16" s="114">
        <f aca="true" t="shared" si="3" ref="F16:F21">ROUND((D16+E16)/(C16/100),1)</f>
        <v>45</v>
      </c>
      <c r="G16" s="113">
        <v>180000</v>
      </c>
      <c r="H16" s="12">
        <v>83462.4</v>
      </c>
      <c r="I16" s="12">
        <v>2460</v>
      </c>
      <c r="J16" s="114">
        <f t="shared" si="0"/>
        <v>47.7</v>
      </c>
      <c r="K16" s="113">
        <v>180000</v>
      </c>
      <c r="L16" s="12">
        <v>112708.4</v>
      </c>
      <c r="M16" s="12">
        <v>2460</v>
      </c>
      <c r="N16" s="114">
        <f t="shared" si="1"/>
        <v>64</v>
      </c>
      <c r="O16" s="42">
        <f t="shared" si="2"/>
        <v>42.6</v>
      </c>
    </row>
    <row r="17" spans="1:15" ht="15.75" customHeight="1">
      <c r="A17" s="11" t="s">
        <v>24</v>
      </c>
      <c r="B17" s="112">
        <v>21000</v>
      </c>
      <c r="C17" s="113">
        <v>35000</v>
      </c>
      <c r="D17" s="12">
        <v>19569</v>
      </c>
      <c r="E17" s="12"/>
      <c r="F17" s="114">
        <f t="shared" si="3"/>
        <v>55.9</v>
      </c>
      <c r="G17" s="113">
        <v>35000</v>
      </c>
      <c r="H17" s="12">
        <v>21252</v>
      </c>
      <c r="I17" s="12"/>
      <c r="J17" s="114">
        <f t="shared" si="0"/>
        <v>60.7</v>
      </c>
      <c r="K17" s="113">
        <v>35000</v>
      </c>
      <c r="L17" s="12">
        <v>26411</v>
      </c>
      <c r="M17" s="12"/>
      <c r="N17" s="114">
        <f t="shared" si="1"/>
        <v>75.5</v>
      </c>
      <c r="O17" s="42">
        <f t="shared" si="2"/>
        <v>93.2</v>
      </c>
    </row>
    <row r="18" spans="1:15" ht="15.75" customHeight="1">
      <c r="A18" s="11" t="s">
        <v>80</v>
      </c>
      <c r="B18" s="112">
        <v>15000</v>
      </c>
      <c r="C18" s="113">
        <v>15000</v>
      </c>
      <c r="D18" s="12">
        <v>1964</v>
      </c>
      <c r="E18" s="12"/>
      <c r="F18" s="114">
        <f t="shared" si="3"/>
        <v>13.1</v>
      </c>
      <c r="G18" s="113">
        <v>15000</v>
      </c>
      <c r="H18" s="12">
        <v>2854</v>
      </c>
      <c r="I18" s="12"/>
      <c r="J18" s="114">
        <f t="shared" si="0"/>
        <v>19</v>
      </c>
      <c r="K18" s="113">
        <v>15000</v>
      </c>
      <c r="L18" s="12">
        <v>4912</v>
      </c>
      <c r="M18" s="12"/>
      <c r="N18" s="114">
        <f t="shared" si="1"/>
        <v>32.7</v>
      </c>
      <c r="O18" s="42">
        <f t="shared" si="2"/>
        <v>13.1</v>
      </c>
    </row>
    <row r="19" spans="1:15" ht="15.75" customHeight="1">
      <c r="A19" s="11" t="s">
        <v>25</v>
      </c>
      <c r="B19" s="112">
        <v>962200</v>
      </c>
      <c r="C19" s="113">
        <v>1050000</v>
      </c>
      <c r="D19" s="12">
        <v>492892.27</v>
      </c>
      <c r="E19" s="12">
        <v>54210.34</v>
      </c>
      <c r="F19" s="114">
        <f t="shared" si="3"/>
        <v>52.1</v>
      </c>
      <c r="G19" s="113">
        <v>1266000</v>
      </c>
      <c r="H19" s="12">
        <v>770352.77</v>
      </c>
      <c r="I19" s="12">
        <v>75595.34</v>
      </c>
      <c r="J19" s="114">
        <f t="shared" si="0"/>
        <v>66.8</v>
      </c>
      <c r="K19" s="113">
        <v>1266000</v>
      </c>
      <c r="L19" s="12">
        <v>1019572.97</v>
      </c>
      <c r="M19" s="12">
        <v>99232.34</v>
      </c>
      <c r="N19" s="114">
        <f t="shared" si="1"/>
        <v>88.4</v>
      </c>
      <c r="O19" s="42">
        <f t="shared" si="2"/>
        <v>56.9</v>
      </c>
    </row>
    <row r="20" spans="1:15" ht="15.75" customHeight="1">
      <c r="A20" s="11" t="s">
        <v>26</v>
      </c>
      <c r="B20" s="112">
        <v>11404000</v>
      </c>
      <c r="C20" s="113">
        <v>11404000</v>
      </c>
      <c r="D20" s="12">
        <v>5188639.3</v>
      </c>
      <c r="E20" s="12">
        <v>94169</v>
      </c>
      <c r="F20" s="114">
        <f t="shared" si="3"/>
        <v>46.3</v>
      </c>
      <c r="G20" s="113">
        <v>11404000</v>
      </c>
      <c r="H20" s="12">
        <v>7857564</v>
      </c>
      <c r="I20" s="12">
        <v>140497</v>
      </c>
      <c r="J20" s="114">
        <f t="shared" si="0"/>
        <v>70.1</v>
      </c>
      <c r="K20" s="113">
        <v>11230075</v>
      </c>
      <c r="L20" s="12">
        <v>11044055.72</v>
      </c>
      <c r="M20" s="12">
        <v>186020</v>
      </c>
      <c r="N20" s="114">
        <f t="shared" si="1"/>
        <v>100</v>
      </c>
      <c r="O20" s="42">
        <f t="shared" si="2"/>
        <v>46.3</v>
      </c>
    </row>
    <row r="21" spans="1:15" ht="15.75" customHeight="1">
      <c r="A21" s="11" t="s">
        <v>27</v>
      </c>
      <c r="B21" s="112">
        <v>7500</v>
      </c>
      <c r="C21" s="113">
        <v>7500</v>
      </c>
      <c r="D21" s="12">
        <v>6780</v>
      </c>
      <c r="E21" s="12"/>
      <c r="F21" s="114">
        <f t="shared" si="3"/>
        <v>90.4</v>
      </c>
      <c r="G21" s="113">
        <v>7500</v>
      </c>
      <c r="H21" s="12">
        <v>6780</v>
      </c>
      <c r="I21" s="12"/>
      <c r="J21" s="114">
        <f t="shared" si="0"/>
        <v>90.4</v>
      </c>
      <c r="K21" s="113">
        <v>7500</v>
      </c>
      <c r="L21" s="12">
        <v>6780</v>
      </c>
      <c r="M21" s="12"/>
      <c r="N21" s="114">
        <f t="shared" si="1"/>
        <v>90.4</v>
      </c>
      <c r="O21" s="42">
        <f t="shared" si="2"/>
        <v>90.4</v>
      </c>
    </row>
    <row r="22" spans="1:15" ht="15.75" customHeight="1">
      <c r="A22" s="11" t="s">
        <v>28</v>
      </c>
      <c r="B22" s="112"/>
      <c r="C22" s="113"/>
      <c r="D22" s="12"/>
      <c r="E22" s="12"/>
      <c r="F22" s="114"/>
      <c r="G22" s="113"/>
      <c r="H22" s="12"/>
      <c r="I22" s="12"/>
      <c r="J22" s="114" t="e">
        <f t="shared" si="0"/>
        <v>#DIV/0!</v>
      </c>
      <c r="K22" s="113"/>
      <c r="L22" s="12"/>
      <c r="M22" s="12"/>
      <c r="N22" s="114" t="e">
        <f t="shared" si="1"/>
        <v>#DIV/0!</v>
      </c>
      <c r="O22" s="42" t="e">
        <f t="shared" si="2"/>
        <v>#DIV/0!</v>
      </c>
    </row>
    <row r="23" spans="1:15" ht="15.75" customHeight="1">
      <c r="A23" s="11" t="s">
        <v>29</v>
      </c>
      <c r="B23" s="112"/>
      <c r="C23" s="113"/>
      <c r="D23" s="12"/>
      <c r="E23" s="12"/>
      <c r="F23" s="114"/>
      <c r="G23" s="113"/>
      <c r="H23" s="12"/>
      <c r="I23" s="12"/>
      <c r="J23" s="114" t="e">
        <f t="shared" si="0"/>
        <v>#DIV/0!</v>
      </c>
      <c r="K23" s="113"/>
      <c r="L23" s="12"/>
      <c r="M23" s="12"/>
      <c r="N23" s="114" t="e">
        <f t="shared" si="1"/>
        <v>#DIV/0!</v>
      </c>
      <c r="O23" s="42" t="e">
        <f t="shared" si="2"/>
        <v>#DIV/0!</v>
      </c>
    </row>
    <row r="24" spans="1:15" ht="15.75" customHeight="1">
      <c r="A24" s="11" t="s">
        <v>30</v>
      </c>
      <c r="B24" s="112"/>
      <c r="C24" s="113"/>
      <c r="D24" s="12"/>
      <c r="E24" s="12"/>
      <c r="F24" s="114"/>
      <c r="G24" s="113"/>
      <c r="H24" s="12"/>
      <c r="I24" s="12"/>
      <c r="J24" s="114" t="e">
        <f t="shared" si="0"/>
        <v>#DIV/0!</v>
      </c>
      <c r="K24" s="113"/>
      <c r="L24" s="12"/>
      <c r="M24" s="12"/>
      <c r="N24" s="114" t="e">
        <f t="shared" si="1"/>
        <v>#DIV/0!</v>
      </c>
      <c r="O24" s="42" t="e">
        <f t="shared" si="2"/>
        <v>#DIV/0!</v>
      </c>
    </row>
    <row r="25" spans="1:15" ht="15.75" customHeight="1">
      <c r="A25" s="11" t="s">
        <v>75</v>
      </c>
      <c r="B25" s="112"/>
      <c r="C25" s="113"/>
      <c r="D25" s="12"/>
      <c r="E25" s="12"/>
      <c r="F25" s="114"/>
      <c r="G25" s="113"/>
      <c r="H25" s="12"/>
      <c r="I25" s="12"/>
      <c r="J25" s="114" t="e">
        <f t="shared" si="0"/>
        <v>#DIV/0!</v>
      </c>
      <c r="K25" s="113"/>
      <c r="L25" s="12"/>
      <c r="M25" s="12"/>
      <c r="N25" s="114" t="e">
        <f t="shared" si="1"/>
        <v>#DIV/0!</v>
      </c>
      <c r="O25" s="42" t="e">
        <f t="shared" si="2"/>
        <v>#DIV/0!</v>
      </c>
    </row>
    <row r="26" spans="1:15" ht="15.75" customHeight="1">
      <c r="A26" s="11" t="s">
        <v>31</v>
      </c>
      <c r="B26" s="112"/>
      <c r="C26" s="113"/>
      <c r="D26" s="12"/>
      <c r="E26" s="12"/>
      <c r="F26" s="114"/>
      <c r="G26" s="113"/>
      <c r="H26" s="12"/>
      <c r="I26" s="12"/>
      <c r="J26" s="114" t="e">
        <f t="shared" si="0"/>
        <v>#DIV/0!</v>
      </c>
      <c r="K26" s="113"/>
      <c r="L26" s="12"/>
      <c r="M26" s="12"/>
      <c r="N26" s="114" t="e">
        <f t="shared" si="1"/>
        <v>#DIV/0!</v>
      </c>
      <c r="O26" s="42" t="e">
        <f t="shared" si="2"/>
        <v>#DIV/0!</v>
      </c>
    </row>
    <row r="27" spans="1:15" ht="15.75" customHeight="1">
      <c r="A27" s="11" t="s">
        <v>32</v>
      </c>
      <c r="B27" s="112"/>
      <c r="C27" s="113"/>
      <c r="D27" s="12"/>
      <c r="E27" s="12"/>
      <c r="F27" s="114"/>
      <c r="G27" s="113"/>
      <c r="H27" s="12">
        <v>5427</v>
      </c>
      <c r="I27" s="12">
        <v>20244</v>
      </c>
      <c r="J27" s="114" t="e">
        <f t="shared" si="0"/>
        <v>#DIV/0!</v>
      </c>
      <c r="K27" s="113"/>
      <c r="L27" s="12">
        <v>5427</v>
      </c>
      <c r="M27" s="12">
        <v>20244</v>
      </c>
      <c r="N27" s="114" t="e">
        <f t="shared" si="1"/>
        <v>#DIV/0!</v>
      </c>
      <c r="O27" s="42" t="e">
        <f t="shared" si="2"/>
        <v>#DIV/0!</v>
      </c>
    </row>
    <row r="28" spans="1:15" ht="15.75" customHeight="1">
      <c r="A28" s="11" t="s">
        <v>81</v>
      </c>
      <c r="B28" s="112"/>
      <c r="C28" s="113"/>
      <c r="D28" s="12"/>
      <c r="E28" s="12"/>
      <c r="F28" s="114"/>
      <c r="G28" s="113"/>
      <c r="H28" s="12"/>
      <c r="I28" s="12"/>
      <c r="J28" s="114" t="e">
        <f t="shared" si="0"/>
        <v>#DIV/0!</v>
      </c>
      <c r="K28" s="113"/>
      <c r="L28" s="12"/>
      <c r="M28" s="12"/>
      <c r="N28" s="114" t="e">
        <f t="shared" si="1"/>
        <v>#DIV/0!</v>
      </c>
      <c r="O28" s="42" t="e">
        <f t="shared" si="2"/>
        <v>#DIV/0!</v>
      </c>
    </row>
    <row r="29" spans="1:15" ht="15.75" customHeight="1">
      <c r="A29" s="11" t="s">
        <v>33</v>
      </c>
      <c r="B29" s="112">
        <v>96504</v>
      </c>
      <c r="C29" s="113">
        <v>141000</v>
      </c>
      <c r="D29" s="12">
        <v>55987.27</v>
      </c>
      <c r="E29" s="12">
        <v>4000</v>
      </c>
      <c r="F29" s="114">
        <f>ROUND((D29+E29)/(C29/100),1)</f>
        <v>42.5</v>
      </c>
      <c r="G29" s="113">
        <v>141000</v>
      </c>
      <c r="H29" s="12">
        <v>69027.44</v>
      </c>
      <c r="I29" s="12">
        <v>4001.29</v>
      </c>
      <c r="J29" s="114">
        <f t="shared" si="0"/>
        <v>51.8</v>
      </c>
      <c r="K29" s="113">
        <v>141000</v>
      </c>
      <c r="L29" s="12">
        <v>145962.54</v>
      </c>
      <c r="M29" s="12">
        <v>4001.63</v>
      </c>
      <c r="N29" s="114">
        <f t="shared" si="1"/>
        <v>106.4</v>
      </c>
      <c r="O29" s="42">
        <f t="shared" si="2"/>
        <v>62.2</v>
      </c>
    </row>
    <row r="30" spans="1:15" ht="15.75" customHeight="1">
      <c r="A30" s="11" t="s">
        <v>34</v>
      </c>
      <c r="B30" s="112">
        <v>85404</v>
      </c>
      <c r="C30" s="113">
        <v>120708</v>
      </c>
      <c r="D30" s="12">
        <v>63474</v>
      </c>
      <c r="E30" s="12"/>
      <c r="F30" s="114">
        <f>ROUND((D30+E30)/(C30/100),1)</f>
        <v>52.6</v>
      </c>
      <c r="G30" s="113">
        <v>120708</v>
      </c>
      <c r="H30" s="12">
        <v>92091</v>
      </c>
      <c r="I30" s="12"/>
      <c r="J30" s="114">
        <f t="shared" si="0"/>
        <v>76.3</v>
      </c>
      <c r="K30" s="113">
        <v>120708</v>
      </c>
      <c r="L30" s="12">
        <v>120708</v>
      </c>
      <c r="M30" s="12"/>
      <c r="N30" s="114">
        <f t="shared" si="1"/>
        <v>100</v>
      </c>
      <c r="O30" s="42">
        <f t="shared" si="2"/>
        <v>74.3</v>
      </c>
    </row>
    <row r="31" spans="1:15" ht="15.75" customHeight="1">
      <c r="A31" s="11" t="s">
        <v>82</v>
      </c>
      <c r="B31" s="112"/>
      <c r="C31" s="113"/>
      <c r="D31" s="12"/>
      <c r="E31" s="12"/>
      <c r="F31" s="114"/>
      <c r="G31" s="113"/>
      <c r="H31" s="12"/>
      <c r="I31" s="12"/>
      <c r="J31" s="114" t="e">
        <f t="shared" si="0"/>
        <v>#DIV/0!</v>
      </c>
      <c r="K31" s="113"/>
      <c r="L31" s="12"/>
      <c r="M31" s="12"/>
      <c r="N31" s="114" t="e">
        <f t="shared" si="1"/>
        <v>#DIV/0!</v>
      </c>
      <c r="O31" s="42" t="e">
        <f t="shared" si="2"/>
        <v>#DIV/0!</v>
      </c>
    </row>
    <row r="32" spans="1:15" ht="15.75" customHeight="1">
      <c r="A32" s="11" t="s">
        <v>35</v>
      </c>
      <c r="B32" s="112"/>
      <c r="C32" s="113"/>
      <c r="D32" s="12"/>
      <c r="E32" s="12"/>
      <c r="F32" s="114"/>
      <c r="G32" s="113"/>
      <c r="H32" s="12"/>
      <c r="I32" s="12"/>
      <c r="J32" s="114" t="e">
        <f t="shared" si="0"/>
        <v>#DIV/0!</v>
      </c>
      <c r="K32" s="113"/>
      <c r="L32" s="12"/>
      <c r="M32" s="12"/>
      <c r="N32" s="114" t="e">
        <f t="shared" si="1"/>
        <v>#DIV/0!</v>
      </c>
      <c r="O32" s="42" t="e">
        <f t="shared" si="2"/>
        <v>#DIV/0!</v>
      </c>
    </row>
    <row r="33" spans="1:15" ht="15.75" customHeight="1">
      <c r="A33" s="11" t="s">
        <v>83</v>
      </c>
      <c r="B33" s="112"/>
      <c r="C33" s="113"/>
      <c r="D33" s="12"/>
      <c r="E33" s="12"/>
      <c r="F33" s="114"/>
      <c r="G33" s="113"/>
      <c r="H33" s="12"/>
      <c r="I33" s="12"/>
      <c r="J33" s="114" t="e">
        <f t="shared" si="0"/>
        <v>#DIV/0!</v>
      </c>
      <c r="K33" s="113"/>
      <c r="L33" s="12"/>
      <c r="M33" s="12"/>
      <c r="N33" s="114" t="e">
        <f t="shared" si="1"/>
        <v>#DIV/0!</v>
      </c>
      <c r="O33" s="42" t="e">
        <f t="shared" si="2"/>
        <v>#DIV/0!</v>
      </c>
    </row>
    <row r="34" spans="1:15" ht="15.75" customHeight="1">
      <c r="A34" s="11" t="s">
        <v>36</v>
      </c>
      <c r="B34" s="112"/>
      <c r="C34" s="113"/>
      <c r="D34" s="12"/>
      <c r="E34" s="12"/>
      <c r="F34" s="114"/>
      <c r="G34" s="113"/>
      <c r="H34" s="12"/>
      <c r="I34" s="12"/>
      <c r="J34" s="114" t="e">
        <f t="shared" si="0"/>
        <v>#DIV/0!</v>
      </c>
      <c r="K34" s="113"/>
      <c r="L34" s="12"/>
      <c r="M34" s="12"/>
      <c r="N34" s="114" t="e">
        <f t="shared" si="1"/>
        <v>#DIV/0!</v>
      </c>
      <c r="O34" s="42" t="e">
        <f t="shared" si="2"/>
        <v>#DIV/0!</v>
      </c>
    </row>
    <row r="35" spans="1:15" ht="15.75" customHeight="1">
      <c r="A35" s="11" t="s">
        <v>84</v>
      </c>
      <c r="B35" s="112">
        <v>125000</v>
      </c>
      <c r="C35" s="113">
        <v>60000</v>
      </c>
      <c r="D35" s="12">
        <v>14608.8</v>
      </c>
      <c r="E35" s="12"/>
      <c r="F35" s="114">
        <f>ROUND((D35+E35)/(C35/100),1)</f>
        <v>24.3</v>
      </c>
      <c r="G35" s="113">
        <v>60000</v>
      </c>
      <c r="H35" s="12">
        <v>60126.8</v>
      </c>
      <c r="I35" s="12">
        <v>1954</v>
      </c>
      <c r="J35" s="114">
        <f>ROUND((H35+I35)/(G35/100),1)</f>
        <v>103.5</v>
      </c>
      <c r="K35" s="113">
        <v>181925</v>
      </c>
      <c r="L35" s="12">
        <v>281712</v>
      </c>
      <c r="M35" s="12">
        <v>1954</v>
      </c>
      <c r="N35" s="114">
        <f>ROUND((L35+M35)/(K35/100),1)</f>
        <v>155.9</v>
      </c>
      <c r="O35" s="42">
        <f t="shared" si="2"/>
        <v>11.7</v>
      </c>
    </row>
    <row r="36" spans="1:15" ht="15.75" customHeight="1">
      <c r="A36" s="11" t="s">
        <v>37</v>
      </c>
      <c r="B36" s="117"/>
      <c r="C36" s="118"/>
      <c r="D36" s="119"/>
      <c r="E36" s="119"/>
      <c r="F36" s="120"/>
      <c r="G36" s="118"/>
      <c r="H36" s="119"/>
      <c r="I36" s="119"/>
      <c r="J36" s="120" t="e">
        <f>ROUND((H36+I36)/(G36/100),1)</f>
        <v>#DIV/0!</v>
      </c>
      <c r="K36" s="118"/>
      <c r="L36" s="119"/>
      <c r="M36" s="119"/>
      <c r="N36" s="120" t="e">
        <f>ROUND((L36+M36)/(K36/100),1)</f>
        <v>#DIV/0!</v>
      </c>
      <c r="O36" s="42" t="e">
        <f t="shared" si="2"/>
        <v>#DIV/0!</v>
      </c>
    </row>
    <row r="37" spans="1:15" ht="15.75" customHeight="1" thickBot="1">
      <c r="A37" s="13" t="s">
        <v>38</v>
      </c>
      <c r="B37" s="123">
        <v>1000</v>
      </c>
      <c r="C37" s="124">
        <v>1000</v>
      </c>
      <c r="D37" s="125">
        <v>0</v>
      </c>
      <c r="E37" s="125"/>
      <c r="F37" s="114">
        <f>ROUND((D37+E37)/(C37/100),1)</f>
        <v>0</v>
      </c>
      <c r="G37" s="124">
        <v>1000</v>
      </c>
      <c r="H37" s="125"/>
      <c r="I37" s="125"/>
      <c r="J37" s="120">
        <f>ROUND((H37+I37)/(G37/100),1)</f>
        <v>0</v>
      </c>
      <c r="K37" s="124">
        <v>1000</v>
      </c>
      <c r="L37" s="125">
        <v>600</v>
      </c>
      <c r="M37" s="125"/>
      <c r="N37" s="120">
        <f>ROUND((L37+M37)/(K37/100),1)</f>
        <v>60</v>
      </c>
      <c r="O37" s="177">
        <f t="shared" si="2"/>
        <v>0</v>
      </c>
    </row>
    <row r="38" spans="1:15" ht="15.75" customHeight="1" thickBot="1">
      <c r="A38" s="14" t="s">
        <v>39</v>
      </c>
      <c r="B38" s="106">
        <f>SUM(B6:B37)</f>
        <v>14514672</v>
      </c>
      <c r="C38" s="126">
        <f>SUM(C6:C37)</f>
        <v>14645370</v>
      </c>
      <c r="D38" s="129">
        <f>SUM(D6:D37)</f>
        <v>6720985.179999999</v>
      </c>
      <c r="E38" s="127">
        <f>SUM(E6:E36)</f>
        <v>188821.37</v>
      </c>
      <c r="F38" s="128">
        <f>ROUND((D38+E38)/(C38/100),1)</f>
        <v>47.2</v>
      </c>
      <c r="G38" s="106">
        <f>SUM(G6:G37)</f>
        <v>14861370</v>
      </c>
      <c r="H38" s="129">
        <f>SUM(H6:H37)</f>
        <v>10055647.15</v>
      </c>
      <c r="I38" s="129">
        <f>SUM(I6:I36)</f>
        <v>298977.05</v>
      </c>
      <c r="J38" s="128">
        <f t="shared" si="0"/>
        <v>69.7</v>
      </c>
      <c r="K38" s="106">
        <f>SUM(K6:K37)</f>
        <v>14809370</v>
      </c>
      <c r="L38" s="129">
        <f>SUM(L6:L37)</f>
        <v>14445182.309999999</v>
      </c>
      <c r="M38" s="127">
        <f>SUM(M6:M36)</f>
        <v>380630.96</v>
      </c>
      <c r="N38" s="128">
        <f t="shared" si="1"/>
        <v>100.1</v>
      </c>
      <c r="O38" s="47">
        <f t="shared" si="2"/>
        <v>47.6</v>
      </c>
    </row>
    <row r="39" spans="1:14" ht="15" customHeight="1">
      <c r="A39" s="15"/>
      <c r="B39" s="144"/>
      <c r="C39" s="144"/>
      <c r="F39" s="15"/>
      <c r="G39" s="144"/>
      <c r="J39" s="15"/>
      <c r="K39" s="314"/>
      <c r="N39" s="15"/>
    </row>
    <row r="40" spans="1:14" ht="15" customHeight="1">
      <c r="A40" s="15"/>
      <c r="B40" s="144"/>
      <c r="C40" s="144"/>
      <c r="F40" s="15"/>
      <c r="G40" s="144"/>
      <c r="J40" s="15"/>
      <c r="K40" s="314"/>
      <c r="N40" s="15"/>
    </row>
    <row r="44" spans="1:14" ht="16.5" thickBot="1">
      <c r="A44" s="2" t="s">
        <v>57</v>
      </c>
      <c r="B44" s="100" t="s">
        <v>1</v>
      </c>
      <c r="C44" s="100"/>
      <c r="D44" s="296"/>
      <c r="F44" s="2"/>
      <c r="G44" s="100"/>
      <c r="H44" s="103"/>
      <c r="J44" s="2"/>
      <c r="K44" s="315"/>
      <c r="L44" s="296"/>
      <c r="M44" s="296"/>
      <c r="N44" s="2"/>
    </row>
    <row r="45" spans="1:15" ht="15">
      <c r="A45" s="3" t="s">
        <v>2</v>
      </c>
      <c r="B45" s="153" t="s">
        <v>3</v>
      </c>
      <c r="C45" s="139" t="s">
        <v>4</v>
      </c>
      <c r="D45" s="297" t="s">
        <v>5</v>
      </c>
      <c r="E45" s="155"/>
      <c r="F45" s="48" t="s">
        <v>6</v>
      </c>
      <c r="G45" s="86" t="s">
        <v>4</v>
      </c>
      <c r="H45" s="87" t="s">
        <v>7</v>
      </c>
      <c r="I45" s="154"/>
      <c r="J45" s="48" t="s">
        <v>6</v>
      </c>
      <c r="K45" s="316" t="s">
        <v>4</v>
      </c>
      <c r="L45" s="294" t="s">
        <v>8</v>
      </c>
      <c r="M45" s="297"/>
      <c r="N45" s="48" t="s">
        <v>6</v>
      </c>
      <c r="O45" s="48" t="s">
        <v>6</v>
      </c>
    </row>
    <row r="46" spans="1:15" ht="15.75" thickBot="1">
      <c r="A46" s="6"/>
      <c r="B46" s="157" t="s">
        <v>9</v>
      </c>
      <c r="C46" s="141" t="s">
        <v>10</v>
      </c>
      <c r="D46" s="298" t="s">
        <v>11</v>
      </c>
      <c r="E46" s="158" t="s">
        <v>12</v>
      </c>
      <c r="F46" s="49" t="s">
        <v>13</v>
      </c>
      <c r="G46" s="89" t="s">
        <v>14</v>
      </c>
      <c r="H46" s="90" t="s">
        <v>11</v>
      </c>
      <c r="I46" s="159" t="s">
        <v>12</v>
      </c>
      <c r="J46" s="49" t="s">
        <v>13</v>
      </c>
      <c r="K46" s="317" t="s">
        <v>15</v>
      </c>
      <c r="L46" s="295" t="s">
        <v>11</v>
      </c>
      <c r="M46" s="318" t="s">
        <v>12</v>
      </c>
      <c r="N46" s="49" t="s">
        <v>13</v>
      </c>
      <c r="O46" s="178" t="s">
        <v>74</v>
      </c>
    </row>
    <row r="47" spans="1:15" ht="15">
      <c r="A47" s="51" t="s">
        <v>86</v>
      </c>
      <c r="B47" s="42">
        <v>34100</v>
      </c>
      <c r="C47" s="43">
        <v>36000</v>
      </c>
      <c r="D47" s="52">
        <v>9282</v>
      </c>
      <c r="E47" s="190">
        <v>15270</v>
      </c>
      <c r="F47" s="54"/>
      <c r="G47" s="55">
        <v>36000</v>
      </c>
      <c r="H47" s="56">
        <v>10649</v>
      </c>
      <c r="I47" s="57">
        <v>30180</v>
      </c>
      <c r="J47" s="54">
        <f>ROUND((H47+I47)/(G47/100),1)</f>
        <v>113.4</v>
      </c>
      <c r="K47" s="43">
        <v>36000</v>
      </c>
      <c r="L47" s="52">
        <v>13813</v>
      </c>
      <c r="M47" s="53">
        <v>33522</v>
      </c>
      <c r="N47" s="54">
        <f>ROUND((L47+M47)/(K47/100),1)</f>
        <v>131.5</v>
      </c>
      <c r="O47" s="42">
        <f aca="true" t="shared" si="4" ref="O47:O73">ROUND((D47+E47)/(B47/100),1)</f>
        <v>72</v>
      </c>
    </row>
    <row r="48" spans="1:15" ht="15">
      <c r="A48" s="58" t="s">
        <v>87</v>
      </c>
      <c r="B48" s="191">
        <v>1200000</v>
      </c>
      <c r="C48" s="44">
        <v>1200000</v>
      </c>
      <c r="D48" s="59">
        <v>475086</v>
      </c>
      <c r="E48" s="192">
        <v>163247.8</v>
      </c>
      <c r="F48" s="61">
        <f>ROUND((D48+E48)/(C48/100),1)</f>
        <v>53.2</v>
      </c>
      <c r="G48" s="62">
        <v>1200000</v>
      </c>
      <c r="H48" s="63">
        <v>634668</v>
      </c>
      <c r="I48" s="64">
        <v>239595.8</v>
      </c>
      <c r="J48" s="61">
        <f aca="true" t="shared" si="5" ref="J48:J73">ROUND((H48+I48)/(G48/100),1)</f>
        <v>72.9</v>
      </c>
      <c r="K48" s="44">
        <v>1200000</v>
      </c>
      <c r="L48" s="59">
        <v>853630</v>
      </c>
      <c r="M48" s="60">
        <v>324905.8</v>
      </c>
      <c r="N48" s="61">
        <f aca="true" t="shared" si="6" ref="N48:N73">ROUND((L48+M48)/(K48/100),1)</f>
        <v>98.2</v>
      </c>
      <c r="O48" s="42">
        <f t="shared" si="4"/>
        <v>53.2</v>
      </c>
    </row>
    <row r="49" spans="1:15" ht="15">
      <c r="A49" s="58" t="s">
        <v>58</v>
      </c>
      <c r="B49" s="191"/>
      <c r="C49" s="44"/>
      <c r="D49" s="59"/>
      <c r="E49" s="192"/>
      <c r="F49" s="61"/>
      <c r="G49" s="62"/>
      <c r="H49" s="63"/>
      <c r="I49" s="64"/>
      <c r="J49" s="61" t="e">
        <f t="shared" si="5"/>
        <v>#DIV/0!</v>
      </c>
      <c r="K49" s="44"/>
      <c r="L49" s="59"/>
      <c r="M49" s="60"/>
      <c r="N49" s="61" t="e">
        <f t="shared" si="6"/>
        <v>#DIV/0!</v>
      </c>
      <c r="O49" s="42" t="e">
        <f t="shared" si="4"/>
        <v>#DIV/0!</v>
      </c>
    </row>
    <row r="50" spans="1:15" ht="15">
      <c r="A50" s="58" t="s">
        <v>88</v>
      </c>
      <c r="B50" s="191">
        <v>55000</v>
      </c>
      <c r="C50" s="44">
        <v>25000</v>
      </c>
      <c r="D50" s="59">
        <v>0</v>
      </c>
      <c r="E50" s="192">
        <v>11508.73</v>
      </c>
      <c r="F50" s="61">
        <f>ROUND((D50+E50)/(C50/100),1)</f>
        <v>46</v>
      </c>
      <c r="G50" s="62">
        <v>25000</v>
      </c>
      <c r="H50" s="63"/>
      <c r="I50" s="64">
        <v>21722.4</v>
      </c>
      <c r="J50" s="61">
        <f t="shared" si="5"/>
        <v>86.9</v>
      </c>
      <c r="K50" s="44">
        <v>25000</v>
      </c>
      <c r="L50" s="59"/>
      <c r="M50" s="60">
        <v>27861.8</v>
      </c>
      <c r="N50" s="61">
        <f t="shared" si="6"/>
        <v>111.4</v>
      </c>
      <c r="O50" s="42">
        <f t="shared" si="4"/>
        <v>20.9</v>
      </c>
    </row>
    <row r="51" spans="1:15" ht="15">
      <c r="A51" s="58" t="s">
        <v>89</v>
      </c>
      <c r="B51" s="191"/>
      <c r="C51" s="44"/>
      <c r="D51" s="59"/>
      <c r="E51" s="192"/>
      <c r="F51" s="61"/>
      <c r="G51" s="62"/>
      <c r="H51" s="63"/>
      <c r="I51" s="64"/>
      <c r="J51" s="61" t="e">
        <f t="shared" si="5"/>
        <v>#DIV/0!</v>
      </c>
      <c r="K51" s="44"/>
      <c r="L51" s="59"/>
      <c r="M51" s="60"/>
      <c r="N51" s="61" t="e">
        <f t="shared" si="6"/>
        <v>#DIV/0!</v>
      </c>
      <c r="O51" s="42" t="e">
        <f t="shared" si="4"/>
        <v>#DIV/0!</v>
      </c>
    </row>
    <row r="52" spans="1:15" ht="15">
      <c r="A52" s="58" t="s">
        <v>59</v>
      </c>
      <c r="B52" s="191"/>
      <c r="C52" s="44"/>
      <c r="D52" s="59"/>
      <c r="E52" s="192"/>
      <c r="F52" s="61"/>
      <c r="G52" s="62"/>
      <c r="H52" s="63"/>
      <c r="I52" s="64"/>
      <c r="J52" s="61" t="e">
        <f t="shared" si="5"/>
        <v>#DIV/0!</v>
      </c>
      <c r="K52" s="44"/>
      <c r="L52" s="59"/>
      <c r="M52" s="60"/>
      <c r="N52" s="61" t="e">
        <f t="shared" si="6"/>
        <v>#DIV/0!</v>
      </c>
      <c r="O52" s="42" t="e">
        <f t="shared" si="4"/>
        <v>#DIV/0!</v>
      </c>
    </row>
    <row r="53" spans="1:15" ht="15">
      <c r="A53" s="58" t="s">
        <v>90</v>
      </c>
      <c r="B53" s="191"/>
      <c r="C53" s="44"/>
      <c r="D53" s="59"/>
      <c r="E53" s="192"/>
      <c r="F53" s="61"/>
      <c r="G53" s="62"/>
      <c r="H53" s="63"/>
      <c r="I53" s="64"/>
      <c r="J53" s="61" t="e">
        <f t="shared" si="5"/>
        <v>#DIV/0!</v>
      </c>
      <c r="K53" s="44"/>
      <c r="L53" s="59"/>
      <c r="M53" s="60"/>
      <c r="N53" s="61" t="e">
        <f t="shared" si="6"/>
        <v>#DIV/0!</v>
      </c>
      <c r="O53" s="42" t="e">
        <f t="shared" si="4"/>
        <v>#DIV/0!</v>
      </c>
    </row>
    <row r="54" spans="1:15" ht="15">
      <c r="A54" s="58" t="s">
        <v>91</v>
      </c>
      <c r="B54" s="191"/>
      <c r="C54" s="44"/>
      <c r="D54" s="59"/>
      <c r="E54" s="192"/>
      <c r="F54" s="61"/>
      <c r="G54" s="62"/>
      <c r="H54" s="63"/>
      <c r="I54" s="64"/>
      <c r="J54" s="61" t="e">
        <f t="shared" si="5"/>
        <v>#DIV/0!</v>
      </c>
      <c r="K54" s="44"/>
      <c r="L54" s="59"/>
      <c r="M54" s="60"/>
      <c r="N54" s="61" t="e">
        <f t="shared" si="6"/>
        <v>#DIV/0!</v>
      </c>
      <c r="O54" s="42" t="e">
        <f t="shared" si="4"/>
        <v>#DIV/0!</v>
      </c>
    </row>
    <row r="55" spans="1:15" ht="15">
      <c r="A55" s="58" t="s">
        <v>60</v>
      </c>
      <c r="B55" s="191"/>
      <c r="C55" s="44"/>
      <c r="D55" s="59"/>
      <c r="E55" s="192"/>
      <c r="F55" s="61"/>
      <c r="G55" s="62"/>
      <c r="H55" s="63"/>
      <c r="I55" s="64"/>
      <c r="J55" s="61" t="e">
        <f t="shared" si="5"/>
        <v>#DIV/0!</v>
      </c>
      <c r="K55" s="44"/>
      <c r="L55" s="59"/>
      <c r="M55" s="60"/>
      <c r="N55" s="61" t="e">
        <f t="shared" si="6"/>
        <v>#DIV/0!</v>
      </c>
      <c r="O55" s="42" t="e">
        <f t="shared" si="4"/>
        <v>#DIV/0!</v>
      </c>
    </row>
    <row r="56" spans="1:15" ht="15">
      <c r="A56" s="58" t="s">
        <v>61</v>
      </c>
      <c r="B56" s="191"/>
      <c r="C56" s="44"/>
      <c r="D56" s="59"/>
      <c r="E56" s="192"/>
      <c r="F56" s="61"/>
      <c r="G56" s="62"/>
      <c r="H56" s="63"/>
      <c r="I56" s="64"/>
      <c r="J56" s="61" t="e">
        <f t="shared" si="5"/>
        <v>#DIV/0!</v>
      </c>
      <c r="K56" s="44"/>
      <c r="L56" s="59"/>
      <c r="M56" s="60"/>
      <c r="N56" s="61" t="e">
        <f t="shared" si="6"/>
        <v>#DIV/0!</v>
      </c>
      <c r="O56" s="42" t="e">
        <f t="shared" si="4"/>
        <v>#DIV/0!</v>
      </c>
    </row>
    <row r="57" spans="1:15" ht="15">
      <c r="A57" s="58" t="s">
        <v>62</v>
      </c>
      <c r="B57" s="191">
        <v>35817</v>
      </c>
      <c r="C57" s="44">
        <v>30160</v>
      </c>
      <c r="D57" s="59">
        <v>0</v>
      </c>
      <c r="E57" s="192"/>
      <c r="F57" s="61">
        <f>ROUND((D57+E57)/(C57/100),1)</f>
        <v>0</v>
      </c>
      <c r="G57" s="62">
        <v>30160</v>
      </c>
      <c r="H57" s="63"/>
      <c r="I57" s="64"/>
      <c r="J57" s="61">
        <f t="shared" si="5"/>
        <v>0</v>
      </c>
      <c r="K57" s="44">
        <v>30160</v>
      </c>
      <c r="L57" s="59"/>
      <c r="M57" s="60"/>
      <c r="N57" s="61">
        <f t="shared" si="6"/>
        <v>0</v>
      </c>
      <c r="O57" s="42">
        <f t="shared" si="4"/>
        <v>0</v>
      </c>
    </row>
    <row r="58" spans="1:15" ht="15">
      <c r="A58" s="58" t="s">
        <v>92</v>
      </c>
      <c r="B58" s="191">
        <v>206500</v>
      </c>
      <c r="C58" s="44">
        <v>206000</v>
      </c>
      <c r="D58" s="59">
        <v>98022</v>
      </c>
      <c r="E58" s="192">
        <v>5250</v>
      </c>
      <c r="F58" s="61">
        <f>ROUND((D58+E58)/(C58/100),1)</f>
        <v>50.1</v>
      </c>
      <c r="G58" s="62">
        <v>206000</v>
      </c>
      <c r="H58" s="63">
        <v>199329</v>
      </c>
      <c r="I58" s="64">
        <v>5450</v>
      </c>
      <c r="J58" s="61">
        <f t="shared" si="5"/>
        <v>99.4</v>
      </c>
      <c r="K58" s="44">
        <v>206000</v>
      </c>
      <c r="L58" s="59">
        <v>279112</v>
      </c>
      <c r="M58" s="60">
        <v>9350</v>
      </c>
      <c r="N58" s="61">
        <f t="shared" si="6"/>
        <v>140</v>
      </c>
      <c r="O58" s="42">
        <f t="shared" si="4"/>
        <v>50</v>
      </c>
    </row>
    <row r="59" spans="1:15" ht="15">
      <c r="A59" s="58" t="s">
        <v>63</v>
      </c>
      <c r="B59" s="191">
        <v>255</v>
      </c>
      <c r="C59" s="44">
        <v>200</v>
      </c>
      <c r="D59" s="59">
        <v>92.46</v>
      </c>
      <c r="E59" s="192"/>
      <c r="F59" s="61">
        <f>ROUND((D59+E59)/(C59/100),1)</f>
        <v>46.2</v>
      </c>
      <c r="G59" s="62">
        <v>200</v>
      </c>
      <c r="H59" s="63">
        <v>113.09</v>
      </c>
      <c r="I59" s="64"/>
      <c r="J59" s="61">
        <f t="shared" si="5"/>
        <v>56.5</v>
      </c>
      <c r="K59" s="44">
        <v>200</v>
      </c>
      <c r="L59" s="59">
        <v>129.56</v>
      </c>
      <c r="M59" s="60"/>
      <c r="N59" s="61">
        <f t="shared" si="6"/>
        <v>64.8</v>
      </c>
      <c r="O59" s="42">
        <f t="shared" si="4"/>
        <v>36.3</v>
      </c>
    </row>
    <row r="60" spans="1:15" ht="15">
      <c r="A60" s="58" t="s">
        <v>64</v>
      </c>
      <c r="B60" s="191"/>
      <c r="C60" s="44"/>
      <c r="D60" s="59"/>
      <c r="E60" s="192"/>
      <c r="F60" s="61"/>
      <c r="G60" s="62"/>
      <c r="H60" s="63"/>
      <c r="I60" s="64"/>
      <c r="J60" s="61" t="e">
        <f t="shared" si="5"/>
        <v>#DIV/0!</v>
      </c>
      <c r="K60" s="44"/>
      <c r="L60" s="59"/>
      <c r="M60" s="60"/>
      <c r="N60" s="61" t="e">
        <f t="shared" si="6"/>
        <v>#DIV/0!</v>
      </c>
      <c r="O60" s="42" t="e">
        <f t="shared" si="4"/>
        <v>#DIV/0!</v>
      </c>
    </row>
    <row r="61" spans="1:15" ht="15">
      <c r="A61" s="58" t="s">
        <v>65</v>
      </c>
      <c r="B61" s="191"/>
      <c r="C61" s="44"/>
      <c r="D61" s="59"/>
      <c r="E61" s="192"/>
      <c r="F61" s="61"/>
      <c r="G61" s="62"/>
      <c r="H61" s="63"/>
      <c r="I61" s="64"/>
      <c r="J61" s="61" t="e">
        <f t="shared" si="5"/>
        <v>#DIV/0!</v>
      </c>
      <c r="K61" s="44"/>
      <c r="L61" s="59"/>
      <c r="M61" s="60"/>
      <c r="N61" s="61" t="e">
        <f t="shared" si="6"/>
        <v>#DIV/0!</v>
      </c>
      <c r="O61" s="42" t="e">
        <f t="shared" si="4"/>
        <v>#DIV/0!</v>
      </c>
    </row>
    <row r="62" spans="1:15" ht="15">
      <c r="A62" s="58" t="s">
        <v>93</v>
      </c>
      <c r="B62" s="191">
        <v>0</v>
      </c>
      <c r="C62" s="44">
        <v>800</v>
      </c>
      <c r="D62" s="59">
        <v>200</v>
      </c>
      <c r="E62" s="192"/>
      <c r="F62" s="61"/>
      <c r="G62" s="62">
        <v>800</v>
      </c>
      <c r="H62" s="63">
        <v>1100</v>
      </c>
      <c r="I62" s="64"/>
      <c r="J62" s="61">
        <f t="shared" si="5"/>
        <v>137.5</v>
      </c>
      <c r="K62" s="44">
        <v>800</v>
      </c>
      <c r="L62" s="59">
        <v>2000</v>
      </c>
      <c r="M62" s="60"/>
      <c r="N62" s="61">
        <f t="shared" si="6"/>
        <v>250</v>
      </c>
      <c r="O62" s="42" t="e">
        <f t="shared" si="4"/>
        <v>#DIV/0!</v>
      </c>
    </row>
    <row r="63" spans="1:15" ht="15">
      <c r="A63" s="65" t="s">
        <v>66</v>
      </c>
      <c r="B63" s="191">
        <f>SUM(B47:B62)</f>
        <v>1531672</v>
      </c>
      <c r="C63" s="44">
        <f>SUM(C47:C62)</f>
        <v>1498160</v>
      </c>
      <c r="D63" s="59">
        <f>SUM(D47:D62)</f>
        <v>582682.46</v>
      </c>
      <c r="E63" s="193">
        <f>SUM(E47:E62)</f>
        <v>195276.53</v>
      </c>
      <c r="F63" s="61">
        <f>ROUND((D63+E63)/(C63/100),1)</f>
        <v>51.9</v>
      </c>
      <c r="G63" s="62">
        <f>SUM(G47:G62)</f>
        <v>1498160</v>
      </c>
      <c r="H63" s="63">
        <f>SUM(H47:H62)</f>
        <v>845859.09</v>
      </c>
      <c r="I63" s="64">
        <f>SUM(I47:I62)</f>
        <v>296948.2</v>
      </c>
      <c r="J63" s="61">
        <f t="shared" si="5"/>
        <v>76.3</v>
      </c>
      <c r="K63" s="44">
        <f>SUM(K47:K62)</f>
        <v>1498160</v>
      </c>
      <c r="L63" s="59">
        <f>SUM(L47:L62)</f>
        <v>1148684.56</v>
      </c>
      <c r="M63" s="60">
        <f>SUM(M47:M62)</f>
        <v>395639.6</v>
      </c>
      <c r="N63" s="61">
        <f t="shared" si="6"/>
        <v>103.1</v>
      </c>
      <c r="O63" s="42">
        <f t="shared" si="4"/>
        <v>50.8</v>
      </c>
    </row>
    <row r="64" spans="1:15" ht="15">
      <c r="A64" s="58" t="s">
        <v>94</v>
      </c>
      <c r="B64" s="194"/>
      <c r="C64" s="45"/>
      <c r="D64" s="69"/>
      <c r="E64" s="195"/>
      <c r="F64" s="61"/>
      <c r="G64" s="71">
        <v>94000</v>
      </c>
      <c r="H64" s="72">
        <v>19044</v>
      </c>
      <c r="I64" s="73"/>
      <c r="J64" s="61">
        <f t="shared" si="5"/>
        <v>20.3</v>
      </c>
      <c r="K64" s="45">
        <v>42000</v>
      </c>
      <c r="L64" s="69">
        <v>42000</v>
      </c>
      <c r="M64" s="70"/>
      <c r="N64" s="61">
        <f t="shared" si="6"/>
        <v>100</v>
      </c>
      <c r="O64" s="42" t="e">
        <f t="shared" si="4"/>
        <v>#DIV/0!</v>
      </c>
    </row>
    <row r="65" spans="1:15" ht="15">
      <c r="A65" s="58" t="s">
        <v>95</v>
      </c>
      <c r="B65" s="194">
        <v>12070000</v>
      </c>
      <c r="C65" s="45">
        <v>12070000</v>
      </c>
      <c r="D65" s="69">
        <v>6035001</v>
      </c>
      <c r="E65" s="196"/>
      <c r="F65" s="74">
        <f>ROUND((D65+E65)/(C65/100),1)</f>
        <v>50</v>
      </c>
      <c r="G65" s="71">
        <v>12286000</v>
      </c>
      <c r="H65" s="72">
        <v>9052500</v>
      </c>
      <c r="I65" s="73"/>
      <c r="J65" s="74">
        <f t="shared" si="5"/>
        <v>73.7</v>
      </c>
      <c r="K65" s="45">
        <v>12286000</v>
      </c>
      <c r="L65" s="69">
        <v>12286000</v>
      </c>
      <c r="M65" s="70"/>
      <c r="N65" s="74">
        <f t="shared" si="6"/>
        <v>100</v>
      </c>
      <c r="O65" s="42">
        <f t="shared" si="4"/>
        <v>50</v>
      </c>
    </row>
    <row r="66" spans="1:15" ht="15">
      <c r="A66" s="65" t="s">
        <v>96</v>
      </c>
      <c r="B66" s="197"/>
      <c r="C66" s="66"/>
      <c r="D66" s="67"/>
      <c r="E66" s="68"/>
      <c r="F66" s="74"/>
      <c r="G66" s="289"/>
      <c r="H66" s="290"/>
      <c r="I66" s="291"/>
      <c r="J66" s="74" t="e">
        <f t="shared" si="5"/>
        <v>#DIV/0!</v>
      </c>
      <c r="K66" s="66"/>
      <c r="L66" s="67"/>
      <c r="M66" s="68"/>
      <c r="N66" s="74" t="e">
        <f t="shared" si="6"/>
        <v>#DIV/0!</v>
      </c>
      <c r="O66" s="42" t="e">
        <f t="shared" si="4"/>
        <v>#DIV/0!</v>
      </c>
    </row>
    <row r="67" spans="1:15" ht="15">
      <c r="A67" s="58" t="s">
        <v>97</v>
      </c>
      <c r="B67" s="191">
        <v>913000</v>
      </c>
      <c r="C67" s="44">
        <v>1077210</v>
      </c>
      <c r="D67" s="59">
        <v>456600</v>
      </c>
      <c r="E67" s="192"/>
      <c r="F67" s="74">
        <f>ROUND((D67+E67)/(C67/100),1)</f>
        <v>42.4</v>
      </c>
      <c r="G67" s="62">
        <v>983210</v>
      </c>
      <c r="H67" s="63">
        <v>704634</v>
      </c>
      <c r="I67" s="64"/>
      <c r="J67" s="74">
        <f t="shared" si="5"/>
        <v>71.7</v>
      </c>
      <c r="K67" s="44">
        <v>983210</v>
      </c>
      <c r="L67" s="59">
        <v>983210</v>
      </c>
      <c r="M67" s="60"/>
      <c r="N67" s="74">
        <f t="shared" si="6"/>
        <v>100</v>
      </c>
      <c r="O67" s="42">
        <f t="shared" si="4"/>
        <v>50</v>
      </c>
    </row>
    <row r="68" spans="1:15" ht="15">
      <c r="A68" s="58" t="s">
        <v>98</v>
      </c>
      <c r="B68" s="191"/>
      <c r="C68" s="44"/>
      <c r="D68" s="59"/>
      <c r="E68" s="192"/>
      <c r="F68" s="61"/>
      <c r="G68" s="62"/>
      <c r="H68" s="63"/>
      <c r="I68" s="64"/>
      <c r="J68" s="61" t="e">
        <f t="shared" si="5"/>
        <v>#DIV/0!</v>
      </c>
      <c r="K68" s="44"/>
      <c r="L68" s="59"/>
      <c r="M68" s="60"/>
      <c r="N68" s="61" t="e">
        <f t="shared" si="6"/>
        <v>#DIV/0!</v>
      </c>
      <c r="O68" s="42" t="e">
        <f t="shared" si="4"/>
        <v>#DIV/0!</v>
      </c>
    </row>
    <row r="69" spans="1:15" ht="15">
      <c r="A69" s="58" t="s">
        <v>99</v>
      </c>
      <c r="B69" s="191"/>
      <c r="C69" s="44"/>
      <c r="D69" s="59"/>
      <c r="E69" s="192"/>
      <c r="F69" s="74"/>
      <c r="G69" s="62"/>
      <c r="H69" s="63"/>
      <c r="I69" s="64"/>
      <c r="J69" s="74" t="e">
        <f t="shared" si="5"/>
        <v>#DIV/0!</v>
      </c>
      <c r="K69" s="44"/>
      <c r="L69" s="59"/>
      <c r="M69" s="60"/>
      <c r="N69" s="74" t="e">
        <f t="shared" si="6"/>
        <v>#DIV/0!</v>
      </c>
      <c r="O69" s="42" t="e">
        <f t="shared" si="4"/>
        <v>#DIV/0!</v>
      </c>
    </row>
    <row r="70" spans="1:15" ht="15">
      <c r="A70" s="58" t="s">
        <v>100</v>
      </c>
      <c r="B70" s="191"/>
      <c r="C70" s="44"/>
      <c r="D70" s="59"/>
      <c r="E70" s="192"/>
      <c r="F70" s="74"/>
      <c r="G70" s="62"/>
      <c r="H70" s="63"/>
      <c r="I70" s="64"/>
      <c r="J70" s="74" t="e">
        <f t="shared" si="5"/>
        <v>#DIV/0!</v>
      </c>
      <c r="K70" s="44"/>
      <c r="L70" s="59"/>
      <c r="M70" s="60"/>
      <c r="N70" s="74" t="e">
        <f t="shared" si="6"/>
        <v>#DIV/0!</v>
      </c>
      <c r="O70" s="42" t="e">
        <f t="shared" si="4"/>
        <v>#DIV/0!</v>
      </c>
    </row>
    <row r="71" spans="1:15" ht="15">
      <c r="A71" s="65" t="s">
        <v>101</v>
      </c>
      <c r="B71" s="191">
        <f>SUM(B65:B70)</f>
        <v>12983000</v>
      </c>
      <c r="C71" s="44">
        <f>SUM(C65:C70)</f>
        <v>13147210</v>
      </c>
      <c r="D71" s="59">
        <f>SUM(D65:D70)</f>
        <v>6491601</v>
      </c>
      <c r="E71" s="193">
        <f>SUM(E65:E70)</f>
        <v>0</v>
      </c>
      <c r="F71" s="61">
        <f>ROUND((D71+E71)/(C71/100),1)</f>
        <v>49.4</v>
      </c>
      <c r="G71" s="62">
        <f>SUM(G64:G70)</f>
        <v>13363210</v>
      </c>
      <c r="H71" s="63">
        <f>SUM(H64:H70)</f>
        <v>9776178</v>
      </c>
      <c r="I71" s="64">
        <f>SUM(I65:I70)</f>
        <v>0</v>
      </c>
      <c r="J71" s="61">
        <f t="shared" si="5"/>
        <v>73.2</v>
      </c>
      <c r="K71" s="44">
        <f>SUM(K64:K70)</f>
        <v>13311210</v>
      </c>
      <c r="L71" s="59">
        <f>SUM(L64:L70)</f>
        <v>13311210</v>
      </c>
      <c r="M71" s="60">
        <f>SUM(M65:M70)</f>
        <v>0</v>
      </c>
      <c r="N71" s="61">
        <f t="shared" si="6"/>
        <v>100</v>
      </c>
      <c r="O71" s="42">
        <f t="shared" si="4"/>
        <v>50</v>
      </c>
    </row>
    <row r="72" spans="1:15" ht="15.75" thickBot="1">
      <c r="A72" s="75" t="s">
        <v>67</v>
      </c>
      <c r="B72" s="194">
        <f>B63+B71</f>
        <v>14514672</v>
      </c>
      <c r="C72" s="45">
        <f>C63+C71</f>
        <v>14645370</v>
      </c>
      <c r="D72" s="69">
        <f>D63+D71</f>
        <v>7074283.46</v>
      </c>
      <c r="E72" s="195">
        <f>E63+E71</f>
        <v>195276.53</v>
      </c>
      <c r="F72" s="74">
        <f>ROUND((D72+E72)/(C72/100),1)</f>
        <v>49.6</v>
      </c>
      <c r="G72" s="71">
        <f>G63+G71</f>
        <v>14861370</v>
      </c>
      <c r="H72" s="72">
        <f>H63+H71</f>
        <v>10622037.09</v>
      </c>
      <c r="I72" s="72">
        <f>I63+I71</f>
        <v>296948.2</v>
      </c>
      <c r="J72" s="74">
        <f t="shared" si="5"/>
        <v>73.5</v>
      </c>
      <c r="K72" s="45">
        <f>K63+K71</f>
        <v>14809370</v>
      </c>
      <c r="L72" s="69">
        <f>L63+L71</f>
        <v>14459894.56</v>
      </c>
      <c r="M72" s="70">
        <f>M63+M71</f>
        <v>395639.6</v>
      </c>
      <c r="N72" s="74">
        <f t="shared" si="6"/>
        <v>100.3</v>
      </c>
      <c r="O72" s="177">
        <f t="shared" si="4"/>
        <v>50.1</v>
      </c>
    </row>
    <row r="73" spans="1:15" ht="15.75" thickBot="1">
      <c r="A73" s="76" t="s">
        <v>68</v>
      </c>
      <c r="B73" s="47">
        <f>B72-B38</f>
        <v>0</v>
      </c>
      <c r="C73" s="47">
        <f>C72-C38</f>
        <v>0</v>
      </c>
      <c r="D73" s="47">
        <f>D72-D38</f>
        <v>353298.2800000012</v>
      </c>
      <c r="E73" s="47">
        <f>E72-E38</f>
        <v>6455.1600000000035</v>
      </c>
      <c r="F73" s="46"/>
      <c r="G73" s="170">
        <f>G72-G38</f>
        <v>0</v>
      </c>
      <c r="H73" s="170">
        <f>H72-H38</f>
        <v>566389.9399999995</v>
      </c>
      <c r="I73" s="170">
        <f>I72-I38</f>
        <v>-2028.8499999999767</v>
      </c>
      <c r="J73" s="46" t="e">
        <f t="shared" si="5"/>
        <v>#DIV/0!</v>
      </c>
      <c r="K73" s="170">
        <f>K72-K38</f>
        <v>0</v>
      </c>
      <c r="L73" s="170">
        <f>L72-L38</f>
        <v>14712.250000001863</v>
      </c>
      <c r="M73" s="170">
        <f>M72-M38</f>
        <v>15008.639999999956</v>
      </c>
      <c r="N73" s="46" t="e">
        <f t="shared" si="6"/>
        <v>#DIV/0!</v>
      </c>
      <c r="O73" s="47" t="e">
        <f t="shared" si="4"/>
        <v>#DIV/0!</v>
      </c>
    </row>
    <row r="74" spans="1:15" ht="15.75" thickBot="1">
      <c r="A74" s="181" t="s">
        <v>103</v>
      </c>
      <c r="B74" s="198"/>
      <c r="C74" s="199"/>
      <c r="D74" s="199">
        <f>D73+E73</f>
        <v>359753.4400000012</v>
      </c>
      <c r="E74" s="200"/>
      <c r="F74" s="185"/>
      <c r="G74" s="292"/>
      <c r="H74" s="292">
        <f>H73+I73</f>
        <v>564361.0899999995</v>
      </c>
      <c r="I74" s="292"/>
      <c r="J74" s="185"/>
      <c r="K74" s="199"/>
      <c r="L74" s="199">
        <f>L73+M73</f>
        <v>29720.89000000182</v>
      </c>
      <c r="M74" s="199"/>
      <c r="N74" s="185"/>
      <c r="O74" s="186"/>
    </row>
    <row r="75" spans="1:15" ht="15">
      <c r="A75" s="187"/>
      <c r="B75" s="188"/>
      <c r="C75" s="188"/>
      <c r="D75" s="299"/>
      <c r="E75" s="189"/>
      <c r="F75" s="187"/>
      <c r="G75" s="188"/>
      <c r="H75" s="188"/>
      <c r="I75" s="189"/>
      <c r="J75" s="187"/>
      <c r="K75" s="299"/>
      <c r="L75" s="299"/>
      <c r="M75" s="299"/>
      <c r="N75" s="187"/>
      <c r="O75" s="187"/>
    </row>
    <row r="76" spans="1:15" ht="15">
      <c r="A76" s="187"/>
      <c r="B76" s="188"/>
      <c r="C76" s="188"/>
      <c r="D76" s="299"/>
      <c r="E76" s="189"/>
      <c r="F76" s="187"/>
      <c r="G76" s="188"/>
      <c r="H76" s="188"/>
      <c r="I76" s="189"/>
      <c r="J76" s="187"/>
      <c r="K76" s="299"/>
      <c r="L76" s="299"/>
      <c r="M76" s="299"/>
      <c r="N76" s="187"/>
      <c r="O76" s="187"/>
    </row>
    <row r="77" spans="1:15" ht="15">
      <c r="A77" s="187"/>
      <c r="B77" s="188"/>
      <c r="C77" s="188"/>
      <c r="D77" s="299"/>
      <c r="E77" s="189"/>
      <c r="F77" s="187"/>
      <c r="G77" s="188"/>
      <c r="H77" s="188"/>
      <c r="I77" s="189"/>
      <c r="J77" s="187"/>
      <c r="K77" s="299"/>
      <c r="L77" s="299"/>
      <c r="M77" s="299"/>
      <c r="N77" s="187"/>
      <c r="O77" s="187"/>
    </row>
    <row r="78" spans="2:13" ht="15">
      <c r="B78" s="103"/>
      <c r="C78" s="103"/>
      <c r="D78" s="296"/>
      <c r="G78" s="103"/>
      <c r="H78" s="103"/>
      <c r="K78" s="296"/>
      <c r="L78" s="296"/>
      <c r="M78" s="296"/>
    </row>
    <row r="79" spans="1:13" ht="15">
      <c r="A79" s="77" t="s">
        <v>69</v>
      </c>
      <c r="B79" s="103"/>
      <c r="C79" s="103"/>
      <c r="D79" s="296"/>
      <c r="G79" s="103"/>
      <c r="H79" s="103"/>
      <c r="K79" s="296"/>
      <c r="L79" s="296"/>
      <c r="M79" s="296"/>
    </row>
    <row r="80" spans="2:13" ht="15.75" thickBot="1">
      <c r="B80" s="103"/>
      <c r="C80" s="103"/>
      <c r="D80" s="296"/>
      <c r="G80" s="103"/>
      <c r="H80" s="103"/>
      <c r="K80" s="296"/>
      <c r="L80" s="296"/>
      <c r="M80" s="296"/>
    </row>
    <row r="81" spans="1:13" ht="15">
      <c r="A81" s="32"/>
      <c r="B81" s="161" t="s">
        <v>10</v>
      </c>
      <c r="C81" s="162" t="s">
        <v>14</v>
      </c>
      <c r="D81" s="300" t="s">
        <v>15</v>
      </c>
      <c r="E81" s="144"/>
      <c r="G81" s="103"/>
      <c r="H81" s="103"/>
      <c r="K81" s="296"/>
      <c r="L81" s="296"/>
      <c r="M81" s="296"/>
    </row>
    <row r="82" spans="1:13" ht="15">
      <c r="A82" s="33" t="s">
        <v>70</v>
      </c>
      <c r="B82" s="201">
        <v>16461</v>
      </c>
      <c r="C82" s="257">
        <v>7273</v>
      </c>
      <c r="D82" s="301">
        <v>10173</v>
      </c>
      <c r="E82" s="144"/>
      <c r="G82" s="103"/>
      <c r="H82" s="103"/>
      <c r="K82" s="296"/>
      <c r="L82" s="296"/>
      <c r="M82" s="296"/>
    </row>
    <row r="83" spans="1:13" ht="15">
      <c r="A83" s="78" t="s">
        <v>71</v>
      </c>
      <c r="B83" s="201">
        <v>0</v>
      </c>
      <c r="C83" s="257">
        <v>0</v>
      </c>
      <c r="D83" s="301">
        <v>1498</v>
      </c>
      <c r="E83" s="144"/>
      <c r="G83" s="103"/>
      <c r="H83" s="103"/>
      <c r="K83" s="296"/>
      <c r="L83" s="296"/>
      <c r="M83" s="296"/>
    </row>
    <row r="84" spans="1:13" ht="15">
      <c r="A84" s="78" t="s">
        <v>72</v>
      </c>
      <c r="B84" s="201">
        <v>187594</v>
      </c>
      <c r="C84" s="257">
        <v>154313.2</v>
      </c>
      <c r="D84" s="301">
        <v>111493</v>
      </c>
      <c r="E84" s="144" t="s">
        <v>112</v>
      </c>
      <c r="G84" s="103"/>
      <c r="H84" s="103"/>
      <c r="K84" s="296"/>
      <c r="L84" s="296"/>
      <c r="M84" s="296"/>
    </row>
    <row r="85" spans="1:13" ht="15.75" thickBot="1">
      <c r="A85" s="38" t="s">
        <v>73</v>
      </c>
      <c r="B85" s="202">
        <v>24435</v>
      </c>
      <c r="C85" s="258">
        <v>0</v>
      </c>
      <c r="D85" s="302">
        <v>14252</v>
      </c>
      <c r="E85" s="144" t="s">
        <v>113</v>
      </c>
      <c r="G85" s="103"/>
      <c r="H85" s="103"/>
      <c r="K85" s="296"/>
      <c r="L85" s="296"/>
      <c r="M85" s="296"/>
    </row>
    <row r="89" spans="1:2" ht="15.75" thickBot="1">
      <c r="A89" s="16" t="s">
        <v>40</v>
      </c>
      <c r="B89" s="91"/>
    </row>
    <row r="90" spans="1:14" ht="15.75" thickBot="1">
      <c r="A90" s="17" t="s">
        <v>41</v>
      </c>
      <c r="B90" s="92" t="s">
        <v>42</v>
      </c>
      <c r="C90" s="93"/>
      <c r="D90" s="303" t="s">
        <v>43</v>
      </c>
      <c r="E90" s="146"/>
      <c r="F90" s="19" t="s">
        <v>44</v>
      </c>
      <c r="G90" s="93"/>
      <c r="H90" s="94" t="s">
        <v>45</v>
      </c>
      <c r="I90" s="146"/>
      <c r="J90" s="19" t="s">
        <v>44</v>
      </c>
      <c r="K90" s="319"/>
      <c r="L90" s="303" t="s">
        <v>46</v>
      </c>
      <c r="M90" s="320"/>
      <c r="N90" s="19" t="s">
        <v>44</v>
      </c>
    </row>
    <row r="91" spans="1:14" ht="15">
      <c r="A91" s="20"/>
      <c r="B91" s="246"/>
      <c r="C91" s="204"/>
      <c r="D91" s="247"/>
      <c r="E91" s="148"/>
      <c r="F91" s="22"/>
      <c r="G91" s="95"/>
      <c r="H91" s="21"/>
      <c r="I91" s="148"/>
      <c r="J91" s="22"/>
      <c r="K91" s="321"/>
      <c r="L91" s="247"/>
      <c r="M91" s="322"/>
      <c r="N91" s="22"/>
    </row>
    <row r="92" spans="1:14" ht="15">
      <c r="A92" s="20" t="s">
        <v>47</v>
      </c>
      <c r="B92" s="203">
        <v>8051000</v>
      </c>
      <c r="C92" s="204"/>
      <c r="D92" s="205">
        <v>3789187</v>
      </c>
      <c r="E92" s="148"/>
      <c r="F92" s="26">
        <f>ROUND((D92)/(B92/100),1)</f>
        <v>47.1</v>
      </c>
      <c r="G92" s="95"/>
      <c r="H92" s="205">
        <v>5738631</v>
      </c>
      <c r="I92" s="148"/>
      <c r="J92" s="26">
        <f>ROUND((H92)/(B92/100),1)</f>
        <v>71.3</v>
      </c>
      <c r="K92" s="321"/>
      <c r="L92" s="205">
        <v>8084665</v>
      </c>
      <c r="M92" s="322"/>
      <c r="N92" s="26">
        <f>ROUND((L92)/(B92/100),1)</f>
        <v>100.4</v>
      </c>
    </row>
    <row r="93" spans="1:14" ht="15">
      <c r="A93" s="20" t="s">
        <v>48</v>
      </c>
      <c r="B93" s="203">
        <v>200000</v>
      </c>
      <c r="C93" s="204"/>
      <c r="D93" s="205">
        <v>12000</v>
      </c>
      <c r="E93" s="148"/>
      <c r="F93" s="26">
        <f>ROUND((D93)/(B93/100),1)</f>
        <v>6</v>
      </c>
      <c r="G93" s="95"/>
      <c r="H93" s="205">
        <v>29300</v>
      </c>
      <c r="I93" s="148"/>
      <c r="J93" s="26">
        <f>ROUND((H93)/(B93/100),1)</f>
        <v>14.7</v>
      </c>
      <c r="K93" s="321"/>
      <c r="L93" s="205">
        <v>60500</v>
      </c>
      <c r="M93" s="322"/>
      <c r="N93" s="26">
        <f>ROUND((L93)/(B93/100),1)</f>
        <v>30.3</v>
      </c>
    </row>
    <row r="94" spans="1:14" ht="15">
      <c r="A94" s="20" t="s">
        <v>49</v>
      </c>
      <c r="B94" s="203">
        <v>30.99</v>
      </c>
      <c r="C94" s="204"/>
      <c r="D94" s="205">
        <v>30.71</v>
      </c>
      <c r="E94" s="148"/>
      <c r="F94" s="26">
        <f>ROUND((D94)/(B94/100),1)</f>
        <v>99.1</v>
      </c>
      <c r="G94" s="95"/>
      <c r="H94" s="205">
        <v>30.99</v>
      </c>
      <c r="I94" s="148"/>
      <c r="J94" s="26">
        <f>ROUND((H94)/(B94/100),1)</f>
        <v>100</v>
      </c>
      <c r="K94" s="321"/>
      <c r="L94" s="205">
        <v>30.99</v>
      </c>
      <c r="M94" s="322"/>
      <c r="N94" s="26">
        <f>ROUND((L94)/(B94/100),1)</f>
        <v>100</v>
      </c>
    </row>
    <row r="95" spans="1:14" ht="15.75" thickBot="1">
      <c r="A95" s="27" t="s">
        <v>50</v>
      </c>
      <c r="B95" s="206">
        <f>(B92/B94)/12</f>
        <v>21649.45681402603</v>
      </c>
      <c r="C95" s="207"/>
      <c r="D95" s="206">
        <f>(D92/D94)/6</f>
        <v>20564.349289048085</v>
      </c>
      <c r="E95" s="150"/>
      <c r="F95" s="30">
        <f>ROUND((D95)/(B95/100),1)</f>
        <v>95</v>
      </c>
      <c r="G95" s="151"/>
      <c r="H95" s="206">
        <f>(H92/H94)/9</f>
        <v>20575.20705603958</v>
      </c>
      <c r="I95" s="150"/>
      <c r="J95" s="30">
        <f>ROUND((H95)/(B95/100),1)</f>
        <v>95</v>
      </c>
      <c r="K95" s="323"/>
      <c r="L95" s="208">
        <f>(L92/L94)/12</f>
        <v>21739.983327955255</v>
      </c>
      <c r="M95" s="324"/>
      <c r="N95" s="30">
        <f>ROUND((L95)/(B95/100),1)</f>
        <v>100.4</v>
      </c>
    </row>
    <row r="98" spans="1:2" ht="15.75" thickBot="1">
      <c r="A98" s="31" t="s">
        <v>51</v>
      </c>
      <c r="B98" s="96"/>
    </row>
    <row r="99" spans="1:4" ht="15.75" thickBot="1">
      <c r="A99" s="32"/>
      <c r="B99" s="97" t="s">
        <v>10</v>
      </c>
      <c r="C99" s="98" t="s">
        <v>14</v>
      </c>
      <c r="D99" s="304" t="s">
        <v>15</v>
      </c>
    </row>
    <row r="100" spans="1:4" ht="15">
      <c r="A100" s="33" t="s">
        <v>52</v>
      </c>
      <c r="B100" s="209">
        <v>839027.84</v>
      </c>
      <c r="C100" s="259">
        <v>810410.84</v>
      </c>
      <c r="D100" s="305">
        <v>788903.84</v>
      </c>
    </row>
    <row r="101" spans="1:4" ht="15">
      <c r="A101" s="33" t="s">
        <v>53</v>
      </c>
      <c r="B101" s="210">
        <v>445016.95</v>
      </c>
      <c r="C101" s="260">
        <v>445016.95</v>
      </c>
      <c r="D101" s="306">
        <v>445016.95</v>
      </c>
    </row>
    <row r="102" spans="1:4" ht="15">
      <c r="A102" s="33" t="s">
        <v>54</v>
      </c>
      <c r="B102" s="210">
        <v>169228.83</v>
      </c>
      <c r="C102" s="260">
        <v>134699.13</v>
      </c>
      <c r="D102" s="306">
        <v>118665.85</v>
      </c>
    </row>
    <row r="103" spans="1:4" ht="15">
      <c r="A103" s="33" t="s">
        <v>55</v>
      </c>
      <c r="B103" s="210">
        <v>320182.72</v>
      </c>
      <c r="C103" s="260">
        <v>320182.72</v>
      </c>
      <c r="D103" s="306">
        <v>320182.72</v>
      </c>
    </row>
    <row r="104" spans="1:4" ht="15">
      <c r="A104" s="33" t="s">
        <v>85</v>
      </c>
      <c r="B104" s="210">
        <v>0</v>
      </c>
      <c r="C104" s="260">
        <v>0</v>
      </c>
      <c r="D104" s="306"/>
    </row>
    <row r="105" spans="1:4" ht="15.75" thickBot="1">
      <c r="A105" s="38" t="s">
        <v>56</v>
      </c>
      <c r="B105" s="211">
        <v>767688.28</v>
      </c>
      <c r="C105" s="261">
        <v>796305.28</v>
      </c>
      <c r="D105" s="307">
        <v>817812.28</v>
      </c>
    </row>
    <row r="108" ht="15">
      <c r="A108" t="s">
        <v>135</v>
      </c>
    </row>
    <row r="109" ht="15">
      <c r="A109" t="s">
        <v>142</v>
      </c>
    </row>
    <row r="110" ht="15">
      <c r="A110" t="s">
        <v>136</v>
      </c>
    </row>
    <row r="111" ht="15">
      <c r="A111" t="s">
        <v>143</v>
      </c>
    </row>
    <row r="112" ht="15">
      <c r="A112" t="s">
        <v>144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tabSelected="1" zoomScalePageLayoutView="0" workbookViewId="0" topLeftCell="A103">
      <selection activeCell="L105" sqref="L105"/>
    </sheetView>
  </sheetViews>
  <sheetFormatPr defaultColWidth="9.140625" defaultRowHeight="15"/>
  <cols>
    <col min="1" max="1" width="22.421875" style="0" customWidth="1"/>
    <col min="2" max="2" width="15.8515625" style="83" customWidth="1"/>
    <col min="3" max="3" width="13.421875" style="83" customWidth="1"/>
    <col min="4" max="4" width="12.7109375" style="293" customWidth="1"/>
    <col min="5" max="5" width="12.7109375" style="83" customWidth="1"/>
    <col min="6" max="6" width="6.57421875" style="0" customWidth="1"/>
    <col min="7" max="9" width="12.7109375" style="83" customWidth="1"/>
    <col min="10" max="10" width="6.57421875" style="0" customWidth="1"/>
    <col min="11" max="11" width="13.57421875" style="308" customWidth="1"/>
    <col min="12" max="13" width="12.7109375" style="293" customWidth="1"/>
    <col min="14" max="14" width="6.57421875" style="0" customWidth="1"/>
    <col min="15" max="15" width="6.57421875" style="325" customWidth="1"/>
  </cols>
  <sheetData>
    <row r="1" ht="15">
      <c r="A1" s="1"/>
    </row>
    <row r="2" spans="1:14" ht="15">
      <c r="A2" s="133" t="s">
        <v>76</v>
      </c>
      <c r="B2" s="134"/>
      <c r="C2" s="134"/>
      <c r="E2" s="135" t="s">
        <v>102</v>
      </c>
      <c r="F2" s="133"/>
      <c r="G2" s="134" t="s">
        <v>108</v>
      </c>
      <c r="J2" s="133"/>
      <c r="K2" s="309"/>
      <c r="N2" s="133"/>
    </row>
    <row r="3" spans="1:14" ht="16.5" thickBot="1">
      <c r="A3" s="2" t="s">
        <v>0</v>
      </c>
      <c r="B3" s="84" t="s">
        <v>1</v>
      </c>
      <c r="C3" s="84"/>
      <c r="F3" s="2"/>
      <c r="G3" s="84"/>
      <c r="J3" s="2"/>
      <c r="K3" s="310"/>
      <c r="N3" s="2"/>
    </row>
    <row r="4" spans="1:15" ht="15">
      <c r="A4" s="3" t="s">
        <v>2</v>
      </c>
      <c r="B4" s="85" t="s">
        <v>3</v>
      </c>
      <c r="C4" s="86" t="s">
        <v>4</v>
      </c>
      <c r="D4" s="294" t="s">
        <v>5</v>
      </c>
      <c r="E4" s="138"/>
      <c r="F4" s="5" t="s">
        <v>6</v>
      </c>
      <c r="G4" s="139" t="s">
        <v>4</v>
      </c>
      <c r="H4" s="87" t="s">
        <v>7</v>
      </c>
      <c r="I4" s="138"/>
      <c r="J4" s="5" t="s">
        <v>6</v>
      </c>
      <c r="K4" s="311" t="s">
        <v>4</v>
      </c>
      <c r="L4" s="294" t="s">
        <v>8</v>
      </c>
      <c r="M4" s="312"/>
      <c r="N4" s="5" t="s">
        <v>6</v>
      </c>
      <c r="O4" s="326" t="s">
        <v>6</v>
      </c>
    </row>
    <row r="5" spans="1:15" ht="15.75" thickBot="1">
      <c r="A5" s="6"/>
      <c r="B5" s="88" t="s">
        <v>9</v>
      </c>
      <c r="C5" s="89" t="s">
        <v>10</v>
      </c>
      <c r="D5" s="295" t="s">
        <v>11</v>
      </c>
      <c r="E5" s="90" t="s">
        <v>12</v>
      </c>
      <c r="F5" s="8" t="s">
        <v>13</v>
      </c>
      <c r="G5" s="141" t="s">
        <v>14</v>
      </c>
      <c r="H5" s="90" t="s">
        <v>11</v>
      </c>
      <c r="I5" s="90" t="s">
        <v>12</v>
      </c>
      <c r="J5" s="8" t="s">
        <v>13</v>
      </c>
      <c r="K5" s="313" t="s">
        <v>15</v>
      </c>
      <c r="L5" s="295" t="s">
        <v>11</v>
      </c>
      <c r="M5" s="295" t="s">
        <v>12</v>
      </c>
      <c r="N5" s="8" t="s">
        <v>13</v>
      </c>
      <c r="O5" s="327" t="s">
        <v>74</v>
      </c>
    </row>
    <row r="6" spans="1:15" ht="15.75" customHeight="1">
      <c r="A6" s="9" t="s">
        <v>16</v>
      </c>
      <c r="B6" s="10">
        <v>1210000</v>
      </c>
      <c r="C6" s="10">
        <v>1210000</v>
      </c>
      <c r="D6" s="10">
        <v>675966.76</v>
      </c>
      <c r="E6" s="10">
        <v>26749.45</v>
      </c>
      <c r="F6" s="109">
        <f>ROUND((D6+E6)/(C6/100),1)</f>
        <v>58.1</v>
      </c>
      <c r="G6" s="110">
        <v>1210000</v>
      </c>
      <c r="H6" s="10">
        <v>996249.93</v>
      </c>
      <c r="I6" s="10">
        <v>117404.48</v>
      </c>
      <c r="J6" s="109">
        <f>ROUND((H6+I6)/(G6/100),1)</f>
        <v>92</v>
      </c>
      <c r="K6" s="110">
        <v>1210000</v>
      </c>
      <c r="L6" s="10">
        <v>1300466.43</v>
      </c>
      <c r="M6" s="10">
        <v>144737.88</v>
      </c>
      <c r="N6" s="109">
        <f>ROUND((L6+M6)/(K6/100),1)</f>
        <v>119.4</v>
      </c>
      <c r="O6" s="328">
        <f>ROUND((L6+M6)/(B6/100),1)</f>
        <v>119.4</v>
      </c>
    </row>
    <row r="7" spans="1:15" ht="15.75" customHeight="1">
      <c r="A7" s="11" t="s">
        <v>17</v>
      </c>
      <c r="B7" s="12">
        <v>4300000</v>
      </c>
      <c r="C7" s="12">
        <v>4300000</v>
      </c>
      <c r="D7" s="12">
        <v>2118910.91</v>
      </c>
      <c r="E7" s="12">
        <v>47773.58</v>
      </c>
      <c r="F7" s="114">
        <f>ROUND((D7+E7)/(C7/100),1)</f>
        <v>50.4</v>
      </c>
      <c r="G7" s="115">
        <v>4300000</v>
      </c>
      <c r="H7" s="12">
        <v>2989339.21</v>
      </c>
      <c r="I7" s="12">
        <v>140476.26</v>
      </c>
      <c r="J7" s="114">
        <f aca="true" t="shared" si="0" ref="J7:J38">ROUND((H7+I7)/(G7/100),1)</f>
        <v>72.8</v>
      </c>
      <c r="K7" s="115">
        <v>4200000</v>
      </c>
      <c r="L7" s="12">
        <v>3927013.84</v>
      </c>
      <c r="M7" s="12">
        <v>218430.55</v>
      </c>
      <c r="N7" s="114">
        <f aca="true" t="shared" si="1" ref="N7:N38">ROUND((L7+M7)/(K7/100),1)</f>
        <v>98.7</v>
      </c>
      <c r="O7" s="328">
        <f aca="true" t="shared" si="2" ref="O7:O38">ROUND((L7+M7)/(B7/100),1)</f>
        <v>96.4</v>
      </c>
    </row>
    <row r="8" spans="1:15" ht="15.75" customHeight="1">
      <c r="A8" s="11" t="s">
        <v>18</v>
      </c>
      <c r="B8" s="12">
        <v>4900000</v>
      </c>
      <c r="C8" s="12">
        <v>4900000</v>
      </c>
      <c r="D8" s="12">
        <v>2200807.14</v>
      </c>
      <c r="E8" s="12">
        <v>46656.68</v>
      </c>
      <c r="F8" s="114"/>
      <c r="G8" s="115">
        <v>4684500</v>
      </c>
      <c r="H8" s="12">
        <v>2635047.01</v>
      </c>
      <c r="I8" s="12">
        <v>192437.78</v>
      </c>
      <c r="J8" s="114">
        <f t="shared" si="0"/>
        <v>60.4</v>
      </c>
      <c r="K8" s="115">
        <v>4684500</v>
      </c>
      <c r="L8" s="12">
        <v>3683098.68</v>
      </c>
      <c r="M8" s="12">
        <v>289379.75</v>
      </c>
      <c r="N8" s="114">
        <f t="shared" si="1"/>
        <v>84.8</v>
      </c>
      <c r="O8" s="328">
        <f t="shared" si="2"/>
        <v>81.1</v>
      </c>
    </row>
    <row r="9" spans="1:15" ht="15.75" customHeight="1">
      <c r="A9" s="11" t="s">
        <v>19</v>
      </c>
      <c r="B9" s="12">
        <v>2052000</v>
      </c>
      <c r="C9" s="12">
        <v>2052000</v>
      </c>
      <c r="D9" s="12">
        <v>1025339.04</v>
      </c>
      <c r="E9" s="12">
        <v>9992.08</v>
      </c>
      <c r="F9" s="114">
        <f>ROUND((D9+E9)/(C9/100),1)</f>
        <v>50.5</v>
      </c>
      <c r="G9" s="115">
        <v>2052000</v>
      </c>
      <c r="H9" s="12">
        <v>1421043.72</v>
      </c>
      <c r="I9" s="12">
        <v>59824.86</v>
      </c>
      <c r="J9" s="114">
        <f t="shared" si="0"/>
        <v>72.2</v>
      </c>
      <c r="K9" s="115">
        <v>2052000</v>
      </c>
      <c r="L9" s="12">
        <v>1689180.93</v>
      </c>
      <c r="M9" s="12">
        <v>81160.93</v>
      </c>
      <c r="N9" s="114">
        <f t="shared" si="1"/>
        <v>86.3</v>
      </c>
      <c r="O9" s="328">
        <f t="shared" si="2"/>
        <v>86.3</v>
      </c>
    </row>
    <row r="10" spans="1:15" ht="15.75" customHeight="1">
      <c r="A10" s="11" t="s">
        <v>20</v>
      </c>
      <c r="B10" s="12"/>
      <c r="C10" s="12"/>
      <c r="D10" s="12"/>
      <c r="E10" s="12"/>
      <c r="F10" s="114"/>
      <c r="G10" s="115"/>
      <c r="H10" s="12"/>
      <c r="I10" s="12"/>
      <c r="J10" s="114" t="e">
        <f t="shared" si="0"/>
        <v>#DIV/0!</v>
      </c>
      <c r="K10" s="115"/>
      <c r="L10" s="12"/>
      <c r="M10" s="12"/>
      <c r="N10" s="114" t="e">
        <f t="shared" si="1"/>
        <v>#DIV/0!</v>
      </c>
      <c r="O10" s="328" t="e">
        <f t="shared" si="2"/>
        <v>#DIV/0!</v>
      </c>
    </row>
    <row r="11" spans="1:15" ht="15.75" customHeight="1">
      <c r="A11" s="11" t="s">
        <v>21</v>
      </c>
      <c r="B11" s="12"/>
      <c r="C11" s="12"/>
      <c r="D11" s="12"/>
      <c r="E11" s="12"/>
      <c r="F11" s="114"/>
      <c r="G11" s="115"/>
      <c r="H11" s="12"/>
      <c r="I11" s="12"/>
      <c r="J11" s="114" t="e">
        <f t="shared" si="0"/>
        <v>#DIV/0!</v>
      </c>
      <c r="K11" s="115"/>
      <c r="L11" s="12"/>
      <c r="M11" s="12"/>
      <c r="N11" s="114" t="e">
        <f t="shared" si="1"/>
        <v>#DIV/0!</v>
      </c>
      <c r="O11" s="328" t="e">
        <f t="shared" si="2"/>
        <v>#DIV/0!</v>
      </c>
    </row>
    <row r="12" spans="1:15" ht="15.75" customHeight="1">
      <c r="A12" s="11" t="s">
        <v>22</v>
      </c>
      <c r="B12" s="12">
        <v>55000</v>
      </c>
      <c r="C12" s="12">
        <v>55000</v>
      </c>
      <c r="D12" s="12">
        <v>0</v>
      </c>
      <c r="E12" s="12">
        <v>28292.36</v>
      </c>
      <c r="F12" s="114">
        <f>ROUND((D12+E12)/(C12/100),1)</f>
        <v>51.4</v>
      </c>
      <c r="G12" s="115">
        <v>52000</v>
      </c>
      <c r="H12" s="12"/>
      <c r="I12" s="12">
        <v>44639.19</v>
      </c>
      <c r="J12" s="114">
        <f t="shared" si="0"/>
        <v>85.8</v>
      </c>
      <c r="K12" s="115">
        <v>52000</v>
      </c>
      <c r="L12" s="12"/>
      <c r="M12" s="12">
        <v>56389.89</v>
      </c>
      <c r="N12" s="114">
        <f t="shared" si="1"/>
        <v>108.4</v>
      </c>
      <c r="O12" s="328">
        <f t="shared" si="2"/>
        <v>102.5</v>
      </c>
    </row>
    <row r="13" spans="1:15" ht="15.75" customHeight="1">
      <c r="A13" s="11" t="s">
        <v>77</v>
      </c>
      <c r="B13" s="12"/>
      <c r="C13" s="12"/>
      <c r="D13" s="12"/>
      <c r="E13" s="12"/>
      <c r="F13" s="114"/>
      <c r="G13" s="115"/>
      <c r="H13" s="12"/>
      <c r="I13" s="12"/>
      <c r="J13" s="114" t="e">
        <f t="shared" si="0"/>
        <v>#DIV/0!</v>
      </c>
      <c r="K13" s="115"/>
      <c r="L13" s="12"/>
      <c r="M13" s="12"/>
      <c r="N13" s="114" t="e">
        <f t="shared" si="1"/>
        <v>#DIV/0!</v>
      </c>
      <c r="O13" s="328" t="e">
        <f t="shared" si="2"/>
        <v>#DIV/0!</v>
      </c>
    </row>
    <row r="14" spans="1:15" ht="15.75" customHeight="1">
      <c r="A14" s="11" t="s">
        <v>78</v>
      </c>
      <c r="B14" s="12"/>
      <c r="C14" s="12"/>
      <c r="D14" s="12"/>
      <c r="E14" s="12"/>
      <c r="F14" s="114"/>
      <c r="G14" s="115"/>
      <c r="H14" s="12"/>
      <c r="I14" s="12"/>
      <c r="J14" s="114" t="e">
        <f t="shared" si="0"/>
        <v>#DIV/0!</v>
      </c>
      <c r="K14" s="115"/>
      <c r="L14" s="12"/>
      <c r="M14" s="12"/>
      <c r="N14" s="114" t="e">
        <f t="shared" si="1"/>
        <v>#DIV/0!</v>
      </c>
      <c r="O14" s="328" t="e">
        <f t="shared" si="2"/>
        <v>#DIV/0!</v>
      </c>
    </row>
    <row r="15" spans="1:15" ht="15.75" customHeight="1">
      <c r="A15" s="11" t="s">
        <v>79</v>
      </c>
      <c r="B15" s="12"/>
      <c r="C15" s="12"/>
      <c r="D15" s="12"/>
      <c r="E15" s="12"/>
      <c r="F15" s="114"/>
      <c r="G15" s="115"/>
      <c r="H15" s="12"/>
      <c r="I15" s="12"/>
      <c r="J15" s="114" t="e">
        <f t="shared" si="0"/>
        <v>#DIV/0!</v>
      </c>
      <c r="K15" s="115"/>
      <c r="L15" s="333"/>
      <c r="M15" s="333"/>
      <c r="N15" s="114" t="e">
        <f t="shared" si="1"/>
        <v>#DIV/0!</v>
      </c>
      <c r="O15" s="328" t="e">
        <f t="shared" si="2"/>
        <v>#DIV/0!</v>
      </c>
    </row>
    <row r="16" spans="1:15" ht="15.75" customHeight="1">
      <c r="A16" s="11" t="s">
        <v>23</v>
      </c>
      <c r="B16" s="12">
        <v>550943</v>
      </c>
      <c r="C16" s="12">
        <v>550943</v>
      </c>
      <c r="D16" s="12">
        <v>308501.43</v>
      </c>
      <c r="E16" s="12">
        <v>29016.7</v>
      </c>
      <c r="F16" s="114">
        <f aca="true" t="shared" si="3" ref="F16:F21">ROUND((D16+E16)/(C16/100),1)</f>
        <v>61.3</v>
      </c>
      <c r="G16" s="115">
        <v>550943</v>
      </c>
      <c r="H16" s="12">
        <v>487167.59</v>
      </c>
      <c r="I16" s="12">
        <v>30718.27</v>
      </c>
      <c r="J16" s="114">
        <f t="shared" si="0"/>
        <v>94</v>
      </c>
      <c r="K16" s="115">
        <v>550943</v>
      </c>
      <c r="L16" s="12">
        <v>821100.71</v>
      </c>
      <c r="M16" s="12">
        <v>64501.16</v>
      </c>
      <c r="N16" s="114">
        <f t="shared" si="1"/>
        <v>160.7</v>
      </c>
      <c r="O16" s="328">
        <f t="shared" si="2"/>
        <v>160.7</v>
      </c>
    </row>
    <row r="17" spans="1:15" ht="15.75" customHeight="1">
      <c r="A17" s="11" t="s">
        <v>24</v>
      </c>
      <c r="B17" s="12">
        <v>15000</v>
      </c>
      <c r="C17" s="12">
        <v>15000</v>
      </c>
      <c r="D17" s="12">
        <v>3429.28</v>
      </c>
      <c r="E17" s="12">
        <v>1120.82</v>
      </c>
      <c r="F17" s="114">
        <f t="shared" si="3"/>
        <v>30.3</v>
      </c>
      <c r="G17" s="115">
        <v>15000</v>
      </c>
      <c r="H17" s="12">
        <v>10889.11</v>
      </c>
      <c r="I17" s="12">
        <v>4022.49</v>
      </c>
      <c r="J17" s="114">
        <f t="shared" si="0"/>
        <v>99.4</v>
      </c>
      <c r="K17" s="115">
        <v>15000</v>
      </c>
      <c r="L17" s="12">
        <v>12148.33</v>
      </c>
      <c r="M17" s="12">
        <v>4099.97</v>
      </c>
      <c r="N17" s="114">
        <f t="shared" si="1"/>
        <v>108.3</v>
      </c>
      <c r="O17" s="328">
        <f t="shared" si="2"/>
        <v>108.3</v>
      </c>
    </row>
    <row r="18" spans="1:15" ht="15.75" customHeight="1">
      <c r="A18" s="11" t="s">
        <v>80</v>
      </c>
      <c r="B18" s="12">
        <v>12000</v>
      </c>
      <c r="C18" s="12">
        <v>12000</v>
      </c>
      <c r="D18" s="12">
        <v>4603.13</v>
      </c>
      <c r="E18" s="12">
        <v>492.87</v>
      </c>
      <c r="F18" s="114">
        <f t="shared" si="3"/>
        <v>42.5</v>
      </c>
      <c r="G18" s="115">
        <v>12000</v>
      </c>
      <c r="H18" s="12">
        <v>5583.29</v>
      </c>
      <c r="I18" s="12">
        <v>871.71</v>
      </c>
      <c r="J18" s="114">
        <f t="shared" si="0"/>
        <v>53.8</v>
      </c>
      <c r="K18" s="115">
        <v>12000</v>
      </c>
      <c r="L18" s="12">
        <v>7744.74</v>
      </c>
      <c r="M18" s="12">
        <v>1087.26</v>
      </c>
      <c r="N18" s="114">
        <f t="shared" si="1"/>
        <v>73.6</v>
      </c>
      <c r="O18" s="328">
        <f t="shared" si="2"/>
        <v>73.6</v>
      </c>
    </row>
    <row r="19" spans="1:15" ht="15.75" customHeight="1">
      <c r="A19" s="11" t="s">
        <v>25</v>
      </c>
      <c r="B19" s="12">
        <v>1000000</v>
      </c>
      <c r="C19" s="12">
        <v>1000000</v>
      </c>
      <c r="D19" s="12">
        <v>493595.22</v>
      </c>
      <c r="E19" s="12">
        <v>38622.51</v>
      </c>
      <c r="F19" s="114">
        <f t="shared" si="3"/>
        <v>53.2</v>
      </c>
      <c r="G19" s="115">
        <v>1000000</v>
      </c>
      <c r="H19" s="12">
        <v>696914.55</v>
      </c>
      <c r="I19" s="12">
        <v>92092.85</v>
      </c>
      <c r="J19" s="114">
        <f t="shared" si="0"/>
        <v>78.9</v>
      </c>
      <c r="K19" s="115">
        <v>1000000</v>
      </c>
      <c r="L19" s="12">
        <v>854104.31</v>
      </c>
      <c r="M19" s="12">
        <v>105961.11</v>
      </c>
      <c r="N19" s="114">
        <f t="shared" si="1"/>
        <v>96</v>
      </c>
      <c r="O19" s="328">
        <f t="shared" si="2"/>
        <v>96</v>
      </c>
    </row>
    <row r="20" spans="1:15" ht="15.75" customHeight="1">
      <c r="A20" s="11" t="s">
        <v>26</v>
      </c>
      <c r="B20" s="12">
        <v>14066000</v>
      </c>
      <c r="C20" s="12">
        <v>14066000</v>
      </c>
      <c r="D20" s="12">
        <v>6316369.64</v>
      </c>
      <c r="E20" s="12">
        <v>773294.36</v>
      </c>
      <c r="F20" s="114">
        <f t="shared" si="3"/>
        <v>50.4</v>
      </c>
      <c r="G20" s="115">
        <v>14521500</v>
      </c>
      <c r="H20" s="12">
        <v>9371776.32</v>
      </c>
      <c r="I20" s="12">
        <v>1725741.68</v>
      </c>
      <c r="J20" s="114">
        <f t="shared" si="0"/>
        <v>76.4</v>
      </c>
      <c r="K20" s="115">
        <v>14521500</v>
      </c>
      <c r="L20" s="12">
        <v>12850457.28</v>
      </c>
      <c r="M20" s="12">
        <v>2051194.22</v>
      </c>
      <c r="N20" s="114">
        <f t="shared" si="1"/>
        <v>102.6</v>
      </c>
      <c r="O20" s="328">
        <f t="shared" si="2"/>
        <v>105.9</v>
      </c>
    </row>
    <row r="21" spans="1:15" ht="15.75" customHeight="1">
      <c r="A21" s="11" t="s">
        <v>27</v>
      </c>
      <c r="B21" s="12">
        <v>650000</v>
      </c>
      <c r="C21" s="12">
        <v>650000</v>
      </c>
      <c r="D21" s="12">
        <v>71573</v>
      </c>
      <c r="E21" s="12">
        <v>316432</v>
      </c>
      <c r="F21" s="114">
        <f t="shared" si="3"/>
        <v>59.7</v>
      </c>
      <c r="G21" s="115">
        <v>410000</v>
      </c>
      <c r="H21" s="12">
        <v>390039.1</v>
      </c>
      <c r="I21" s="12">
        <v>1165.9</v>
      </c>
      <c r="J21" s="114">
        <f t="shared" si="0"/>
        <v>95.4</v>
      </c>
      <c r="K21" s="115">
        <v>410000</v>
      </c>
      <c r="L21" s="12">
        <v>395313.52</v>
      </c>
      <c r="M21" s="12">
        <v>1641.48</v>
      </c>
      <c r="N21" s="114">
        <f t="shared" si="1"/>
        <v>96.8</v>
      </c>
      <c r="O21" s="328">
        <f t="shared" si="2"/>
        <v>61.1</v>
      </c>
    </row>
    <row r="22" spans="1:15" ht="15.75" customHeight="1">
      <c r="A22" s="11" t="s">
        <v>28</v>
      </c>
      <c r="B22" s="12"/>
      <c r="C22" s="12"/>
      <c r="D22" s="12"/>
      <c r="E22" s="12"/>
      <c r="F22" s="114"/>
      <c r="G22" s="115"/>
      <c r="H22" s="12"/>
      <c r="I22" s="12"/>
      <c r="J22" s="114" t="e">
        <f t="shared" si="0"/>
        <v>#DIV/0!</v>
      </c>
      <c r="K22" s="115"/>
      <c r="L22" s="12"/>
      <c r="M22" s="12"/>
      <c r="N22" s="114" t="e">
        <f t="shared" si="1"/>
        <v>#DIV/0!</v>
      </c>
      <c r="O22" s="328" t="e">
        <f t="shared" si="2"/>
        <v>#DIV/0!</v>
      </c>
    </row>
    <row r="23" spans="1:15" ht="15.75" customHeight="1">
      <c r="A23" s="11" t="s">
        <v>29</v>
      </c>
      <c r="B23" s="12"/>
      <c r="C23" s="12"/>
      <c r="D23" s="12"/>
      <c r="E23" s="12"/>
      <c r="F23" s="114"/>
      <c r="G23" s="115"/>
      <c r="H23" s="12"/>
      <c r="I23" s="12"/>
      <c r="J23" s="114" t="e">
        <f t="shared" si="0"/>
        <v>#DIV/0!</v>
      </c>
      <c r="K23" s="115"/>
      <c r="L23" s="12"/>
      <c r="M23" s="12"/>
      <c r="N23" s="114" t="e">
        <f t="shared" si="1"/>
        <v>#DIV/0!</v>
      </c>
      <c r="O23" s="328" t="e">
        <f t="shared" si="2"/>
        <v>#DIV/0!</v>
      </c>
    </row>
    <row r="24" spans="1:15" ht="15.75" customHeight="1">
      <c r="A24" s="11" t="s">
        <v>30</v>
      </c>
      <c r="B24" s="12"/>
      <c r="C24" s="12"/>
      <c r="D24" s="12"/>
      <c r="E24" s="12"/>
      <c r="F24" s="114"/>
      <c r="G24" s="115"/>
      <c r="H24" s="12"/>
      <c r="I24" s="12"/>
      <c r="J24" s="114" t="e">
        <f t="shared" si="0"/>
        <v>#DIV/0!</v>
      </c>
      <c r="K24" s="115"/>
      <c r="L24" s="12"/>
      <c r="M24" s="12"/>
      <c r="N24" s="114" t="e">
        <f t="shared" si="1"/>
        <v>#DIV/0!</v>
      </c>
      <c r="O24" s="328" t="e">
        <f t="shared" si="2"/>
        <v>#DIV/0!</v>
      </c>
    </row>
    <row r="25" spans="1:15" ht="15.75" customHeight="1">
      <c r="A25" s="11" t="s">
        <v>75</v>
      </c>
      <c r="B25" s="12"/>
      <c r="C25" s="12"/>
      <c r="D25" s="12"/>
      <c r="E25" s="12"/>
      <c r="F25" s="114"/>
      <c r="G25" s="115"/>
      <c r="H25" s="12"/>
      <c r="I25" s="12"/>
      <c r="J25" s="114" t="e">
        <f t="shared" si="0"/>
        <v>#DIV/0!</v>
      </c>
      <c r="K25" s="115"/>
      <c r="L25" s="12"/>
      <c r="M25" s="12"/>
      <c r="N25" s="114" t="e">
        <f t="shared" si="1"/>
        <v>#DIV/0!</v>
      </c>
      <c r="O25" s="328" t="e">
        <f t="shared" si="2"/>
        <v>#DIV/0!</v>
      </c>
    </row>
    <row r="26" spans="1:15" ht="15.75" customHeight="1">
      <c r="A26" s="11" t="s">
        <v>31</v>
      </c>
      <c r="B26" s="12"/>
      <c r="C26" s="12"/>
      <c r="D26" s="12"/>
      <c r="E26" s="12"/>
      <c r="F26" s="114"/>
      <c r="G26" s="115"/>
      <c r="H26" s="12"/>
      <c r="I26" s="12"/>
      <c r="J26" s="114" t="e">
        <f t="shared" si="0"/>
        <v>#DIV/0!</v>
      </c>
      <c r="K26" s="115"/>
      <c r="L26" s="333"/>
      <c r="M26" s="333"/>
      <c r="N26" s="114" t="e">
        <f t="shared" si="1"/>
        <v>#DIV/0!</v>
      </c>
      <c r="O26" s="328" t="e">
        <f t="shared" si="2"/>
        <v>#DIV/0!</v>
      </c>
    </row>
    <row r="27" spans="1:15" ht="15.75" customHeight="1">
      <c r="A27" s="11" t="s">
        <v>32</v>
      </c>
      <c r="B27" s="12"/>
      <c r="C27" s="12"/>
      <c r="D27" s="12"/>
      <c r="E27" s="12"/>
      <c r="F27" s="114"/>
      <c r="G27" s="115"/>
      <c r="H27" s="12"/>
      <c r="I27" s="12"/>
      <c r="J27" s="114" t="e">
        <f t="shared" si="0"/>
        <v>#DIV/0!</v>
      </c>
      <c r="K27" s="115"/>
      <c r="L27" s="12"/>
      <c r="M27" s="12"/>
      <c r="N27" s="114" t="e">
        <f t="shared" si="1"/>
        <v>#DIV/0!</v>
      </c>
      <c r="O27" s="328" t="e">
        <f t="shared" si="2"/>
        <v>#DIV/0!</v>
      </c>
    </row>
    <row r="28" spans="1:15" ht="15.75" customHeight="1">
      <c r="A28" s="11" t="s">
        <v>81</v>
      </c>
      <c r="B28" s="12">
        <v>0</v>
      </c>
      <c r="C28" s="12">
        <v>0</v>
      </c>
      <c r="D28" s="248">
        <v>2500</v>
      </c>
      <c r="E28" s="12">
        <v>0</v>
      </c>
      <c r="F28" s="114"/>
      <c r="G28" s="115">
        <v>3000</v>
      </c>
      <c r="H28" s="12">
        <v>2464</v>
      </c>
      <c r="I28" s="12">
        <v>36</v>
      </c>
      <c r="J28" s="114">
        <f t="shared" si="0"/>
        <v>83.3</v>
      </c>
      <c r="K28" s="115">
        <v>3000</v>
      </c>
      <c r="L28" s="12">
        <v>2464</v>
      </c>
      <c r="M28" s="260">
        <v>36</v>
      </c>
      <c r="N28" s="114">
        <f t="shared" si="1"/>
        <v>83.3</v>
      </c>
      <c r="O28" s="328" t="e">
        <f t="shared" si="2"/>
        <v>#DIV/0!</v>
      </c>
    </row>
    <row r="29" spans="1:15" ht="15.75" customHeight="1">
      <c r="A29" s="11" t="s">
        <v>33</v>
      </c>
      <c r="B29" s="12">
        <v>2081517</v>
      </c>
      <c r="C29" s="12">
        <v>2081517</v>
      </c>
      <c r="D29" s="12">
        <v>1147900.71</v>
      </c>
      <c r="E29" s="12">
        <v>104155.44</v>
      </c>
      <c r="F29" s="114">
        <f>ROUND((D29+E29)/(C29/100),1)</f>
        <v>60.2</v>
      </c>
      <c r="G29" s="115">
        <v>2081517</v>
      </c>
      <c r="H29" s="12">
        <v>1855426.51</v>
      </c>
      <c r="I29" s="12">
        <v>62217.66</v>
      </c>
      <c r="J29" s="114">
        <f t="shared" si="0"/>
        <v>92.1</v>
      </c>
      <c r="K29" s="115">
        <v>2081517</v>
      </c>
      <c r="L29" s="12">
        <v>2549274.21</v>
      </c>
      <c r="M29" s="260">
        <v>71449.96</v>
      </c>
      <c r="N29" s="114">
        <f t="shared" si="1"/>
        <v>125.9</v>
      </c>
      <c r="O29" s="328">
        <f t="shared" si="2"/>
        <v>125.9</v>
      </c>
    </row>
    <row r="30" spans="1:15" ht="15.75" customHeight="1">
      <c r="A30" s="11" t="s">
        <v>34</v>
      </c>
      <c r="B30" s="12">
        <v>1088640</v>
      </c>
      <c r="C30" s="12">
        <v>1088640</v>
      </c>
      <c r="D30" s="12">
        <v>544319</v>
      </c>
      <c r="E30" s="12"/>
      <c r="F30" s="114">
        <f>ROUND((D30+E30)/(C30/100),1)</f>
        <v>50</v>
      </c>
      <c r="G30" s="115">
        <v>1088640</v>
      </c>
      <c r="H30" s="12">
        <v>816478.5</v>
      </c>
      <c r="I30" s="12"/>
      <c r="J30" s="114">
        <f t="shared" si="0"/>
        <v>75</v>
      </c>
      <c r="K30" s="115">
        <v>1088640</v>
      </c>
      <c r="L30" s="12">
        <v>1097724</v>
      </c>
      <c r="N30" s="114">
        <f t="shared" si="1"/>
        <v>100.8</v>
      </c>
      <c r="O30" s="328">
        <f t="shared" si="2"/>
        <v>100.8</v>
      </c>
    </row>
    <row r="31" spans="1:15" ht="15.75" customHeight="1">
      <c r="A31" s="11" t="s">
        <v>82</v>
      </c>
      <c r="B31" s="12"/>
      <c r="C31" s="12"/>
      <c r="D31" s="12"/>
      <c r="E31" s="12"/>
      <c r="F31" s="114"/>
      <c r="G31" s="115"/>
      <c r="H31" s="12"/>
      <c r="I31" s="12"/>
      <c r="J31" s="114" t="e">
        <f t="shared" si="0"/>
        <v>#DIV/0!</v>
      </c>
      <c r="K31" s="115"/>
      <c r="L31" s="12"/>
      <c r="M31" s="260"/>
      <c r="N31" s="114" t="e">
        <f t="shared" si="1"/>
        <v>#DIV/0!</v>
      </c>
      <c r="O31" s="328" t="e">
        <f t="shared" si="2"/>
        <v>#DIV/0!</v>
      </c>
    </row>
    <row r="32" spans="1:15" ht="15.75" customHeight="1">
      <c r="A32" s="11" t="s">
        <v>35</v>
      </c>
      <c r="B32" s="12"/>
      <c r="C32" s="12"/>
      <c r="D32" s="12"/>
      <c r="E32" s="12"/>
      <c r="F32" s="114"/>
      <c r="G32" s="115"/>
      <c r="H32" s="12"/>
      <c r="I32" s="12"/>
      <c r="J32" s="114" t="e">
        <f t="shared" si="0"/>
        <v>#DIV/0!</v>
      </c>
      <c r="K32" s="115"/>
      <c r="L32" s="12"/>
      <c r="M32" s="260"/>
      <c r="N32" s="114" t="e">
        <f t="shared" si="1"/>
        <v>#DIV/0!</v>
      </c>
      <c r="O32" s="328" t="e">
        <f t="shared" si="2"/>
        <v>#DIV/0!</v>
      </c>
    </row>
    <row r="33" spans="1:15" ht="15.75" customHeight="1">
      <c r="A33" s="11" t="s">
        <v>83</v>
      </c>
      <c r="B33" s="10"/>
      <c r="C33" s="10"/>
      <c r="D33" s="10"/>
      <c r="E33" s="10"/>
      <c r="F33" s="114"/>
      <c r="G33" s="115"/>
      <c r="H33" s="12"/>
      <c r="I33" s="12"/>
      <c r="J33" s="114" t="e">
        <f t="shared" si="0"/>
        <v>#DIV/0!</v>
      </c>
      <c r="K33" s="115"/>
      <c r="L33" s="12"/>
      <c r="M33" s="260"/>
      <c r="N33" s="114" t="e">
        <f t="shared" si="1"/>
        <v>#DIV/0!</v>
      </c>
      <c r="O33" s="328" t="e">
        <f t="shared" si="2"/>
        <v>#DIV/0!</v>
      </c>
    </row>
    <row r="34" spans="1:15" ht="15.75" customHeight="1">
      <c r="A34" s="11" t="s">
        <v>36</v>
      </c>
      <c r="B34" s="12"/>
      <c r="C34" s="12"/>
      <c r="D34" s="12"/>
      <c r="E34" s="12"/>
      <c r="F34" s="114"/>
      <c r="G34" s="115"/>
      <c r="H34" s="12"/>
      <c r="I34" s="12"/>
      <c r="J34" s="114" t="e">
        <f t="shared" si="0"/>
        <v>#DIV/0!</v>
      </c>
      <c r="K34" s="115"/>
      <c r="L34" s="12"/>
      <c r="M34" s="260"/>
      <c r="N34" s="114" t="e">
        <f t="shared" si="1"/>
        <v>#DIV/0!</v>
      </c>
      <c r="O34" s="328" t="e">
        <f t="shared" si="2"/>
        <v>#DIV/0!</v>
      </c>
    </row>
    <row r="35" spans="1:15" ht="15.75" customHeight="1">
      <c r="A35" s="11" t="s">
        <v>84</v>
      </c>
      <c r="B35" s="12">
        <v>0</v>
      </c>
      <c r="C35" s="12">
        <v>0</v>
      </c>
      <c r="D35" s="12">
        <v>86824.74</v>
      </c>
      <c r="E35" s="12">
        <v>14302.57</v>
      </c>
      <c r="F35" s="114"/>
      <c r="G35" s="115">
        <v>100000</v>
      </c>
      <c r="H35" s="12">
        <v>98960.49</v>
      </c>
      <c r="I35" s="12">
        <v>14868.42</v>
      </c>
      <c r="J35" s="114">
        <f>ROUND((H35+I35)/(G35/100),1)</f>
        <v>113.8</v>
      </c>
      <c r="K35" s="115">
        <v>100000</v>
      </c>
      <c r="L35" s="12">
        <v>127556.92</v>
      </c>
      <c r="M35" s="260">
        <v>18064.96</v>
      </c>
      <c r="N35" s="114">
        <f>ROUND((L35+M35)/(K35/100),1)</f>
        <v>145.6</v>
      </c>
      <c r="O35" s="328" t="e">
        <f t="shared" si="2"/>
        <v>#DIV/0!</v>
      </c>
    </row>
    <row r="36" spans="1:15" ht="15.75" customHeight="1">
      <c r="A36" s="11" t="s">
        <v>37</v>
      </c>
      <c r="B36" s="118"/>
      <c r="C36" s="118"/>
      <c r="D36" s="118"/>
      <c r="E36" s="118"/>
      <c r="F36" s="120"/>
      <c r="G36" s="121"/>
      <c r="H36" s="119"/>
      <c r="I36" s="119"/>
      <c r="J36" s="120" t="e">
        <f>ROUND((H36+I36)/(G36/100),1)</f>
        <v>#DIV/0!</v>
      </c>
      <c r="K36" s="122">
        <v>100000</v>
      </c>
      <c r="L36" s="119">
        <v>131441.21</v>
      </c>
      <c r="M36" s="119">
        <v>16201.79</v>
      </c>
      <c r="N36" s="120">
        <f>ROUND((L36+M36)/(K36/100),1)</f>
        <v>147.6</v>
      </c>
      <c r="O36" s="328" t="e">
        <f t="shared" si="2"/>
        <v>#DIV/0!</v>
      </c>
    </row>
    <row r="37" spans="1:15" ht="15.75" customHeight="1" thickBot="1">
      <c r="A37" s="13" t="s">
        <v>38</v>
      </c>
      <c r="B37" s="124"/>
      <c r="C37" s="124"/>
      <c r="D37" s="124"/>
      <c r="E37" s="124"/>
      <c r="F37" s="120"/>
      <c r="G37" s="125"/>
      <c r="H37" s="125"/>
      <c r="I37" s="125"/>
      <c r="J37" s="120" t="e">
        <f>ROUND((H37+I37)/(G37/100),1)</f>
        <v>#DIV/0!</v>
      </c>
      <c r="K37" s="143"/>
      <c r="L37" s="125"/>
      <c r="M37" s="125"/>
      <c r="N37" s="120" t="e">
        <f>ROUND((L37+M37)/(K37/100),1)</f>
        <v>#DIV/0!</v>
      </c>
      <c r="O37" s="328" t="e">
        <f t="shared" si="2"/>
        <v>#DIV/0!</v>
      </c>
    </row>
    <row r="38" spans="1:15" ht="15.75" customHeight="1" thickBot="1">
      <c r="A38" s="14" t="s">
        <v>39</v>
      </c>
      <c r="B38" s="126">
        <f>SUM(B6:B37)</f>
        <v>31981100</v>
      </c>
      <c r="C38" s="126">
        <f>SUM(C6:C37)</f>
        <v>31981100</v>
      </c>
      <c r="D38" s="126">
        <f>SUM(D6:D37)</f>
        <v>15000640.000000002</v>
      </c>
      <c r="E38" s="126">
        <f>SUM(E6:E36)</f>
        <v>1436901.42</v>
      </c>
      <c r="F38" s="128">
        <f>ROUND((D38+E38)/(C38/100),1)</f>
        <v>51.4</v>
      </c>
      <c r="G38" s="106">
        <f>SUM(G6:G37)</f>
        <v>32081100</v>
      </c>
      <c r="H38" s="129">
        <f>SUM(H6:H37)</f>
        <v>21777379.330000002</v>
      </c>
      <c r="I38" s="129">
        <f>SUM(I6:I36)</f>
        <v>2486517.55</v>
      </c>
      <c r="J38" s="128">
        <f t="shared" si="0"/>
        <v>75.6</v>
      </c>
      <c r="K38" s="106">
        <f>SUM(K6:K37)</f>
        <v>32081100</v>
      </c>
      <c r="L38" s="129">
        <f>SUM(L6:L37)</f>
        <v>29449089.110000003</v>
      </c>
      <c r="M38" s="127">
        <f>SUM(M6:M36)</f>
        <v>3124336.9099999997</v>
      </c>
      <c r="N38" s="128">
        <f t="shared" si="1"/>
        <v>101.5</v>
      </c>
      <c r="O38" s="328">
        <f t="shared" si="2"/>
        <v>101.9</v>
      </c>
    </row>
    <row r="39" spans="1:14" ht="15" customHeight="1">
      <c r="A39" s="15"/>
      <c r="B39" s="144"/>
      <c r="C39" s="144"/>
      <c r="F39" s="15"/>
      <c r="G39" s="144"/>
      <c r="J39" s="15"/>
      <c r="K39" s="314"/>
      <c r="N39" s="15"/>
    </row>
    <row r="40" spans="1:14" ht="15" customHeight="1">
      <c r="A40" s="15"/>
      <c r="B40" s="144"/>
      <c r="C40" s="144"/>
      <c r="F40" s="15"/>
      <c r="G40" s="144"/>
      <c r="J40" s="15"/>
      <c r="K40" s="314"/>
      <c r="N40" s="15"/>
    </row>
    <row r="44" spans="1:14" ht="16.5" thickBot="1">
      <c r="A44" s="2" t="s">
        <v>57</v>
      </c>
      <c r="B44" s="100" t="s">
        <v>1</v>
      </c>
      <c r="C44" s="100"/>
      <c r="D44" s="296"/>
      <c r="F44" s="2"/>
      <c r="G44" s="100"/>
      <c r="H44" s="103"/>
      <c r="J44" s="2"/>
      <c r="K44" s="315"/>
      <c r="L44" s="296"/>
      <c r="M44" s="296"/>
      <c r="N44" s="2"/>
    </row>
    <row r="45" spans="1:15" ht="15">
      <c r="A45" s="3" t="s">
        <v>2</v>
      </c>
      <c r="B45" s="153" t="s">
        <v>3</v>
      </c>
      <c r="C45" s="139" t="s">
        <v>4</v>
      </c>
      <c r="D45" s="297" t="s">
        <v>5</v>
      </c>
      <c r="E45" s="155"/>
      <c r="F45" s="48" t="s">
        <v>6</v>
      </c>
      <c r="G45" s="86" t="s">
        <v>4</v>
      </c>
      <c r="H45" s="87" t="s">
        <v>7</v>
      </c>
      <c r="I45" s="154"/>
      <c r="J45" s="48" t="s">
        <v>6</v>
      </c>
      <c r="K45" s="316" t="s">
        <v>4</v>
      </c>
      <c r="L45" s="294" t="s">
        <v>8</v>
      </c>
      <c r="M45" s="297"/>
      <c r="N45" s="48" t="s">
        <v>6</v>
      </c>
      <c r="O45" s="329" t="s">
        <v>6</v>
      </c>
    </row>
    <row r="46" spans="1:15" ht="15.75" thickBot="1">
      <c r="A46" s="6"/>
      <c r="B46" s="157" t="s">
        <v>9</v>
      </c>
      <c r="C46" s="141" t="s">
        <v>10</v>
      </c>
      <c r="D46" s="298" t="s">
        <v>11</v>
      </c>
      <c r="E46" s="158" t="s">
        <v>12</v>
      </c>
      <c r="F46" s="49" t="s">
        <v>13</v>
      </c>
      <c r="G46" s="89" t="s">
        <v>14</v>
      </c>
      <c r="H46" s="90" t="s">
        <v>11</v>
      </c>
      <c r="I46" s="159" t="s">
        <v>12</v>
      </c>
      <c r="J46" s="49" t="s">
        <v>13</v>
      </c>
      <c r="K46" s="317" t="s">
        <v>15</v>
      </c>
      <c r="L46" s="295" t="s">
        <v>11</v>
      </c>
      <c r="M46" s="318" t="s">
        <v>12</v>
      </c>
      <c r="N46" s="49" t="s">
        <v>13</v>
      </c>
      <c r="O46" s="330" t="s">
        <v>74</v>
      </c>
    </row>
    <row r="47" spans="1:15" ht="15">
      <c r="A47" s="51" t="s">
        <v>86</v>
      </c>
      <c r="B47" s="42"/>
      <c r="C47" s="43"/>
      <c r="D47" s="52"/>
      <c r="E47" s="190"/>
      <c r="F47" s="54"/>
      <c r="G47" s="43"/>
      <c r="H47" s="52"/>
      <c r="I47" s="190"/>
      <c r="J47" s="54"/>
      <c r="K47" s="80"/>
      <c r="L47" s="52"/>
      <c r="M47" s="53"/>
      <c r="N47" s="54"/>
      <c r="O47" s="328"/>
    </row>
    <row r="48" spans="1:15" ht="15">
      <c r="A48" s="58" t="s">
        <v>87</v>
      </c>
      <c r="B48" s="59">
        <v>13400000</v>
      </c>
      <c r="C48" s="59">
        <v>13400000</v>
      </c>
      <c r="D48" s="59">
        <v>6248332.62</v>
      </c>
      <c r="E48" s="59">
        <v>207881</v>
      </c>
      <c r="F48" s="61">
        <f>ROUND((D48+E48)/(C48/100),1)</f>
        <v>48.2</v>
      </c>
      <c r="G48" s="44">
        <v>13360000</v>
      </c>
      <c r="H48" s="59">
        <v>9297066.61</v>
      </c>
      <c r="I48" s="192">
        <v>521902.6</v>
      </c>
      <c r="J48" s="61">
        <f aca="true" t="shared" si="4" ref="J48:J72">ROUND((H48+I48)/(G48/100),1)</f>
        <v>73.5</v>
      </c>
      <c r="K48" s="44">
        <v>13360000</v>
      </c>
      <c r="L48" s="59">
        <v>12974398.05</v>
      </c>
      <c r="M48" s="60">
        <v>650357.1</v>
      </c>
      <c r="N48" s="61">
        <f aca="true" t="shared" si="5" ref="N48:N72">ROUND((L48+M48)/(K48/100),1)</f>
        <v>102</v>
      </c>
      <c r="O48" s="328">
        <f>ROUND((L48+M48)/(B48/100),1)</f>
        <v>101.7</v>
      </c>
    </row>
    <row r="49" spans="1:15" ht="15">
      <c r="A49" s="58" t="s">
        <v>58</v>
      </c>
      <c r="B49" s="59">
        <v>2328200</v>
      </c>
      <c r="C49" s="59">
        <v>2328200</v>
      </c>
      <c r="D49" s="59">
        <v>0</v>
      </c>
      <c r="E49" s="59">
        <v>1187832.3</v>
      </c>
      <c r="F49" s="61">
        <f>ROUND((D49+E49)/(C49/100),1)</f>
        <v>51</v>
      </c>
      <c r="G49" s="44">
        <v>2328200</v>
      </c>
      <c r="H49" s="59"/>
      <c r="I49" s="192">
        <v>1900965</v>
      </c>
      <c r="J49" s="61">
        <f t="shared" si="4"/>
        <v>81.6</v>
      </c>
      <c r="K49" s="44">
        <v>2328200</v>
      </c>
      <c r="L49" s="59"/>
      <c r="M49" s="60">
        <v>2547433.4</v>
      </c>
      <c r="N49" s="61">
        <f t="shared" si="5"/>
        <v>109.4</v>
      </c>
      <c r="O49" s="328">
        <f>ROUND((L49+M49)/(B49/100),1)</f>
        <v>109.4</v>
      </c>
    </row>
    <row r="50" spans="1:15" ht="15">
      <c r="A50" s="58" t="s">
        <v>88</v>
      </c>
      <c r="B50" s="59">
        <v>95000</v>
      </c>
      <c r="C50" s="59">
        <v>95000</v>
      </c>
      <c r="D50" s="59">
        <v>0</v>
      </c>
      <c r="E50" s="59">
        <v>34614.5</v>
      </c>
      <c r="F50" s="61">
        <f>ROUND((D50+E50)/(C50/100),1)</f>
        <v>36.4</v>
      </c>
      <c r="G50" s="44">
        <v>95000</v>
      </c>
      <c r="H50" s="59"/>
      <c r="I50" s="192">
        <v>76682.4</v>
      </c>
      <c r="J50" s="61">
        <f t="shared" si="4"/>
        <v>80.7</v>
      </c>
      <c r="K50" s="44">
        <v>95000</v>
      </c>
      <c r="L50" s="59"/>
      <c r="M50" s="60">
        <v>95780.4</v>
      </c>
      <c r="N50" s="61">
        <f t="shared" si="5"/>
        <v>100.8</v>
      </c>
      <c r="O50" s="328">
        <f>ROUND((L50+M50)/(B50/100),1)</f>
        <v>100.8</v>
      </c>
    </row>
    <row r="51" spans="1:15" ht="15">
      <c r="A51" s="58" t="s">
        <v>89</v>
      </c>
      <c r="B51" s="59"/>
      <c r="C51" s="44"/>
      <c r="D51" s="249"/>
      <c r="E51" s="249"/>
      <c r="F51" s="61"/>
      <c r="G51" s="44"/>
      <c r="H51" s="59"/>
      <c r="I51" s="192"/>
      <c r="J51" s="61"/>
      <c r="K51" s="44"/>
      <c r="L51" s="59"/>
      <c r="M51" s="60"/>
      <c r="N51" s="61"/>
      <c r="O51" s="328"/>
    </row>
    <row r="52" spans="1:15" ht="15">
      <c r="A52" s="58" t="s">
        <v>59</v>
      </c>
      <c r="B52" s="59">
        <v>0</v>
      </c>
      <c r="C52" s="44">
        <v>0</v>
      </c>
      <c r="D52" s="249">
        <v>4192</v>
      </c>
      <c r="E52" s="249"/>
      <c r="F52" s="61"/>
      <c r="G52" s="44">
        <v>5000</v>
      </c>
      <c r="H52" s="59">
        <v>4192</v>
      </c>
      <c r="I52" s="192"/>
      <c r="J52" s="61">
        <f t="shared" si="4"/>
        <v>83.8</v>
      </c>
      <c r="K52" s="44">
        <v>5000</v>
      </c>
      <c r="L52" s="59">
        <v>4192</v>
      </c>
      <c r="M52" s="60"/>
      <c r="N52" s="61">
        <f t="shared" si="5"/>
        <v>83.8</v>
      </c>
      <c r="O52" s="328"/>
    </row>
    <row r="53" spans="1:15" ht="15">
      <c r="A53" s="58" t="s">
        <v>90</v>
      </c>
      <c r="B53" s="59"/>
      <c r="C53" s="44"/>
      <c r="D53" s="249"/>
      <c r="E53" s="249"/>
      <c r="F53" s="61"/>
      <c r="G53" s="44"/>
      <c r="H53" s="59"/>
      <c r="I53" s="192"/>
      <c r="J53" s="61"/>
      <c r="K53" s="44"/>
      <c r="L53" s="59"/>
      <c r="M53" s="60"/>
      <c r="N53" s="61"/>
      <c r="O53" s="328"/>
    </row>
    <row r="54" spans="1:15" ht="15">
      <c r="A54" s="58" t="s">
        <v>91</v>
      </c>
      <c r="B54" s="59"/>
      <c r="C54" s="44"/>
      <c r="D54" s="249"/>
      <c r="E54" s="249">
        <v>1890.8</v>
      </c>
      <c r="F54" s="61"/>
      <c r="G54" s="44">
        <v>2000</v>
      </c>
      <c r="H54" s="59"/>
      <c r="I54" s="192">
        <v>1890.8</v>
      </c>
      <c r="J54" s="61">
        <f t="shared" si="4"/>
        <v>94.5</v>
      </c>
      <c r="K54" s="44">
        <v>2000</v>
      </c>
      <c r="L54" s="59"/>
      <c r="M54" s="60">
        <v>1890.8</v>
      </c>
      <c r="N54" s="61">
        <f t="shared" si="5"/>
        <v>94.5</v>
      </c>
      <c r="O54" s="328"/>
    </row>
    <row r="55" spans="1:15" ht="15">
      <c r="A55" s="58" t="s">
        <v>60</v>
      </c>
      <c r="B55" s="59"/>
      <c r="C55" s="44"/>
      <c r="D55" s="249"/>
      <c r="E55" s="249"/>
      <c r="F55" s="61"/>
      <c r="G55" s="44"/>
      <c r="H55" s="59"/>
      <c r="I55" s="192"/>
      <c r="J55" s="61"/>
      <c r="K55" s="44"/>
      <c r="L55" s="59"/>
      <c r="M55" s="60"/>
      <c r="N55" s="61"/>
      <c r="O55" s="328"/>
    </row>
    <row r="56" spans="1:15" ht="15">
      <c r="A56" s="58" t="s">
        <v>61</v>
      </c>
      <c r="B56" s="59">
        <v>0</v>
      </c>
      <c r="C56" s="44">
        <v>0</v>
      </c>
      <c r="D56" s="249">
        <v>2500</v>
      </c>
      <c r="E56" s="249"/>
      <c r="F56" s="61"/>
      <c r="G56" s="44">
        <v>3000</v>
      </c>
      <c r="H56" s="59">
        <v>2500</v>
      </c>
      <c r="I56" s="192"/>
      <c r="J56" s="61">
        <f t="shared" si="4"/>
        <v>83.3</v>
      </c>
      <c r="K56" s="44">
        <v>3000</v>
      </c>
      <c r="L56" s="59">
        <v>2500</v>
      </c>
      <c r="M56" s="60"/>
      <c r="N56" s="61">
        <f t="shared" si="5"/>
        <v>83.3</v>
      </c>
      <c r="O56" s="328"/>
    </row>
    <row r="57" spans="1:15" ht="15">
      <c r="A57" s="58" t="s">
        <v>62</v>
      </c>
      <c r="B57" s="59"/>
      <c r="C57" s="44"/>
      <c r="D57" s="249"/>
      <c r="E57" s="249"/>
      <c r="F57" s="61"/>
      <c r="G57" s="44"/>
      <c r="H57" s="59"/>
      <c r="I57" s="192"/>
      <c r="J57" s="61"/>
      <c r="K57" s="44"/>
      <c r="L57" s="59"/>
      <c r="M57" s="60"/>
      <c r="N57" s="61"/>
      <c r="O57" s="328"/>
    </row>
    <row r="58" spans="1:15" ht="15">
      <c r="A58" s="58" t="s">
        <v>92</v>
      </c>
      <c r="B58" s="59">
        <v>0</v>
      </c>
      <c r="C58" s="44">
        <v>0</v>
      </c>
      <c r="D58" s="249">
        <v>26428</v>
      </c>
      <c r="E58" s="249">
        <v>9740.63</v>
      </c>
      <c r="F58" s="61"/>
      <c r="G58" s="44">
        <v>30000</v>
      </c>
      <c r="H58" s="59">
        <v>26428</v>
      </c>
      <c r="I58" s="192">
        <v>11027.4</v>
      </c>
      <c r="J58" s="61">
        <f t="shared" si="4"/>
        <v>124.9</v>
      </c>
      <c r="K58" s="44">
        <v>30000</v>
      </c>
      <c r="L58" s="59">
        <v>26428</v>
      </c>
      <c r="M58" s="60">
        <v>13027.4</v>
      </c>
      <c r="N58" s="61">
        <f t="shared" si="5"/>
        <v>131.5</v>
      </c>
      <c r="O58" s="328"/>
    </row>
    <row r="59" spans="1:15" ht="15">
      <c r="A59" s="58" t="s">
        <v>63</v>
      </c>
      <c r="B59" s="59">
        <v>5900</v>
      </c>
      <c r="C59" s="59">
        <v>5900</v>
      </c>
      <c r="D59" s="59">
        <v>0</v>
      </c>
      <c r="E59" s="59">
        <v>3112.48</v>
      </c>
      <c r="F59" s="61">
        <f>ROUND((D59+E59)/(C59/100),1)</f>
        <v>52.8</v>
      </c>
      <c r="G59" s="44">
        <v>5900</v>
      </c>
      <c r="H59" s="59"/>
      <c r="I59" s="192">
        <v>4430.86</v>
      </c>
      <c r="J59" s="61">
        <f t="shared" si="4"/>
        <v>75.1</v>
      </c>
      <c r="K59" s="44">
        <v>5900</v>
      </c>
      <c r="L59" s="59"/>
      <c r="M59" s="60">
        <v>6035.97</v>
      </c>
      <c r="N59" s="61">
        <f t="shared" si="5"/>
        <v>102.3</v>
      </c>
      <c r="O59" s="328">
        <f>ROUND((L59+M59)/(B59/100),1)</f>
        <v>102.3</v>
      </c>
    </row>
    <row r="60" spans="1:15" ht="15">
      <c r="A60" s="58" t="s">
        <v>64</v>
      </c>
      <c r="B60" s="59"/>
      <c r="C60" s="59"/>
      <c r="D60" s="59"/>
      <c r="E60" s="59"/>
      <c r="F60" s="61"/>
      <c r="G60" s="44"/>
      <c r="H60" s="59"/>
      <c r="I60" s="192"/>
      <c r="J60" s="61"/>
      <c r="K60" s="44"/>
      <c r="L60" s="59"/>
      <c r="M60" s="60"/>
      <c r="N60" s="61"/>
      <c r="O60" s="328"/>
    </row>
    <row r="61" spans="1:15" ht="15">
      <c r="A61" s="58" t="s">
        <v>65</v>
      </c>
      <c r="B61" s="59"/>
      <c r="C61" s="59"/>
      <c r="D61" s="59"/>
      <c r="E61" s="59"/>
      <c r="F61" s="61"/>
      <c r="G61" s="44"/>
      <c r="H61" s="59"/>
      <c r="I61" s="192"/>
      <c r="J61" s="61"/>
      <c r="K61" s="44"/>
      <c r="L61" s="59"/>
      <c r="M61" s="60"/>
      <c r="N61" s="61"/>
      <c r="O61" s="328"/>
    </row>
    <row r="62" spans="1:15" ht="15">
      <c r="A62" s="58" t="s">
        <v>93</v>
      </c>
      <c r="B62" s="59"/>
      <c r="C62" s="59"/>
      <c r="D62" s="59"/>
      <c r="E62" s="59"/>
      <c r="F62" s="61"/>
      <c r="G62" s="44"/>
      <c r="H62" s="59"/>
      <c r="I62" s="192"/>
      <c r="J62" s="61"/>
      <c r="K62" s="44"/>
      <c r="L62" s="59"/>
      <c r="M62" s="60"/>
      <c r="N62" s="61"/>
      <c r="O62" s="328"/>
    </row>
    <row r="63" spans="1:15" ht="15">
      <c r="A63" s="65" t="s">
        <v>66</v>
      </c>
      <c r="B63" s="59">
        <f>SUM(B47:B62)</f>
        <v>15829100</v>
      </c>
      <c r="C63" s="59">
        <f>SUM(C47:C62)</f>
        <v>15829100</v>
      </c>
      <c r="D63" s="59">
        <f>SUM(D47:D62)</f>
        <v>6281452.62</v>
      </c>
      <c r="E63" s="59">
        <f>SUM(E47:E62)</f>
        <v>1445071.71</v>
      </c>
      <c r="F63" s="61">
        <f>ROUND((D63+E63)/(C63/100),1)</f>
        <v>48.8</v>
      </c>
      <c r="G63" s="44">
        <f>SUM(G47:G62)</f>
        <v>15829100</v>
      </c>
      <c r="H63" s="59">
        <f>SUM(H47:H62)</f>
        <v>9330186.61</v>
      </c>
      <c r="I63" s="193">
        <f>SUM(I47:I62)</f>
        <v>2516899.0599999996</v>
      </c>
      <c r="J63" s="61">
        <f t="shared" si="4"/>
        <v>74.8</v>
      </c>
      <c r="K63" s="44">
        <f>SUM(K47:K62)</f>
        <v>15829100</v>
      </c>
      <c r="L63" s="59">
        <f>SUM(L47:L62)</f>
        <v>13007518.05</v>
      </c>
      <c r="M63" s="60">
        <f>SUM(M47:M62)</f>
        <v>3314525.07</v>
      </c>
      <c r="N63" s="61">
        <f t="shared" si="5"/>
        <v>103.1</v>
      </c>
      <c r="O63" s="328">
        <f>ROUND((L63+M63)/(B63/100),1)</f>
        <v>103.1</v>
      </c>
    </row>
    <row r="64" spans="1:15" ht="15">
      <c r="A64" s="58" t="s">
        <v>94</v>
      </c>
      <c r="B64" s="69"/>
      <c r="C64" s="45"/>
      <c r="D64" s="45"/>
      <c r="E64" s="45"/>
      <c r="F64" s="61"/>
      <c r="G64" s="45"/>
      <c r="H64" s="69"/>
      <c r="I64" s="195"/>
      <c r="J64" s="61"/>
      <c r="K64" s="82"/>
      <c r="L64" s="69"/>
      <c r="M64" s="70"/>
      <c r="N64" s="61"/>
      <c r="O64" s="328"/>
    </row>
    <row r="65" spans="1:15" ht="15">
      <c r="A65" s="58" t="s">
        <v>95</v>
      </c>
      <c r="B65" s="69">
        <v>15852000</v>
      </c>
      <c r="C65" s="45">
        <v>15852000</v>
      </c>
      <c r="D65" s="45">
        <v>7925999</v>
      </c>
      <c r="E65" s="45"/>
      <c r="F65" s="74">
        <f>ROUND((D65+E65)/(C65/100),1)</f>
        <v>50</v>
      </c>
      <c r="G65" s="45">
        <v>15952000</v>
      </c>
      <c r="H65" s="69">
        <v>10667999</v>
      </c>
      <c r="I65" s="196"/>
      <c r="J65" s="74">
        <f t="shared" si="4"/>
        <v>66.9</v>
      </c>
      <c r="K65" s="45">
        <v>15982000</v>
      </c>
      <c r="L65" s="69">
        <v>15982000</v>
      </c>
      <c r="M65" s="70"/>
      <c r="N65" s="74">
        <f t="shared" si="5"/>
        <v>100</v>
      </c>
      <c r="O65" s="328">
        <f>ROUND((L65+M65)/(B65/100),1)</f>
        <v>100.8</v>
      </c>
    </row>
    <row r="66" spans="1:15" ht="15">
      <c r="A66" s="65" t="s">
        <v>96</v>
      </c>
      <c r="B66" s="67"/>
      <c r="C66" s="66"/>
      <c r="D66" s="66"/>
      <c r="E66" s="66"/>
      <c r="F66" s="74"/>
      <c r="G66" s="66"/>
      <c r="H66" s="67"/>
      <c r="I66" s="68"/>
      <c r="J66" s="74"/>
      <c r="K66" s="66"/>
      <c r="L66" s="67"/>
      <c r="M66" s="68"/>
      <c r="N66" s="74"/>
      <c r="O66" s="328"/>
    </row>
    <row r="67" spans="1:15" ht="15">
      <c r="A67" s="58" t="s">
        <v>97</v>
      </c>
      <c r="B67" s="59"/>
      <c r="C67" s="44"/>
      <c r="D67" s="44"/>
      <c r="E67" s="44"/>
      <c r="F67" s="74"/>
      <c r="G67" s="44"/>
      <c r="H67" s="59"/>
      <c r="I67" s="192"/>
      <c r="J67" s="74"/>
      <c r="K67" s="44"/>
      <c r="L67" s="59"/>
      <c r="M67" s="60"/>
      <c r="N67" s="74"/>
      <c r="O67" s="328"/>
    </row>
    <row r="68" spans="1:15" ht="15">
      <c r="A68" s="58" t="s">
        <v>98</v>
      </c>
      <c r="B68" s="59"/>
      <c r="C68" s="44"/>
      <c r="D68" s="44"/>
      <c r="E68" s="44"/>
      <c r="F68" s="61"/>
      <c r="G68" s="44"/>
      <c r="H68" s="59"/>
      <c r="I68" s="192"/>
      <c r="J68" s="61"/>
      <c r="K68" s="44"/>
      <c r="L68" s="59"/>
      <c r="M68" s="60"/>
      <c r="N68" s="61"/>
      <c r="O68" s="328"/>
    </row>
    <row r="69" spans="1:15" ht="15">
      <c r="A69" s="58" t="s">
        <v>99</v>
      </c>
      <c r="B69" s="59">
        <v>300000</v>
      </c>
      <c r="C69" s="44">
        <v>300000</v>
      </c>
      <c r="D69" s="44">
        <v>109995</v>
      </c>
      <c r="E69" s="44"/>
      <c r="F69" s="61">
        <f>ROUND((D69+E69)/(C69/100),1)</f>
        <v>36.7</v>
      </c>
      <c r="G69" s="44">
        <v>300000</v>
      </c>
      <c r="H69" s="59">
        <v>205995</v>
      </c>
      <c r="I69" s="192"/>
      <c r="J69" s="74">
        <f t="shared" si="4"/>
        <v>68.7</v>
      </c>
      <c r="K69" s="44">
        <v>270000</v>
      </c>
      <c r="L69" s="59">
        <v>285995</v>
      </c>
      <c r="M69" s="60"/>
      <c r="N69" s="74">
        <f t="shared" si="5"/>
        <v>105.9</v>
      </c>
      <c r="O69" s="328">
        <f>ROUND((L69+M69)/(B69/100),1)</f>
        <v>95.3</v>
      </c>
    </row>
    <row r="70" spans="1:15" ht="15">
      <c r="A70" s="58" t="s">
        <v>100</v>
      </c>
      <c r="B70" s="59"/>
      <c r="C70" s="44"/>
      <c r="D70" s="44"/>
      <c r="E70" s="44"/>
      <c r="F70" s="74"/>
      <c r="G70" s="44"/>
      <c r="H70" s="59"/>
      <c r="I70" s="192"/>
      <c r="J70" s="74"/>
      <c r="K70" s="44"/>
      <c r="L70" s="59"/>
      <c r="M70" s="60"/>
      <c r="N70" s="74"/>
      <c r="O70" s="328"/>
    </row>
    <row r="71" spans="1:15" ht="15">
      <c r="A71" s="65" t="s">
        <v>101</v>
      </c>
      <c r="B71" s="59">
        <f>SUM(B65:B70)</f>
        <v>16152000</v>
      </c>
      <c r="C71" s="44">
        <v>16152000</v>
      </c>
      <c r="D71" s="44">
        <f>SUM(D65:D70)</f>
        <v>8035994</v>
      </c>
      <c r="E71" s="44">
        <f>SUM(E65:E70)</f>
        <v>0</v>
      </c>
      <c r="F71" s="61">
        <f>ROUND((D71+E71)/(C71/100),1)</f>
        <v>49.8</v>
      </c>
      <c r="G71" s="44">
        <f>SUM(G65:G70)</f>
        <v>16252000</v>
      </c>
      <c r="H71" s="59">
        <f>SUM(H65:H70)</f>
        <v>10873994</v>
      </c>
      <c r="I71" s="193">
        <f>SUM(I65:I70)</f>
        <v>0</v>
      </c>
      <c r="J71" s="61">
        <f t="shared" si="4"/>
        <v>66.9</v>
      </c>
      <c r="K71" s="44">
        <f>SUM(K65:K70)</f>
        <v>16252000</v>
      </c>
      <c r="L71" s="59">
        <f>SUM(L65:L70)</f>
        <v>16267995</v>
      </c>
      <c r="M71" s="60">
        <f>SUM(M65:M70)</f>
        <v>0</v>
      </c>
      <c r="N71" s="61">
        <f t="shared" si="5"/>
        <v>100.1</v>
      </c>
      <c r="O71" s="328">
        <f>ROUND((L71+M71)/(B71/100),1)</f>
        <v>100.7</v>
      </c>
    </row>
    <row r="72" spans="1:15" ht="15.75" thickBot="1">
      <c r="A72" s="75" t="s">
        <v>67</v>
      </c>
      <c r="B72" s="250">
        <f>B63+B71</f>
        <v>31981100</v>
      </c>
      <c r="C72" s="45">
        <f>C63+C71</f>
        <v>31981100</v>
      </c>
      <c r="D72" s="45">
        <f>D63+D71</f>
        <v>14317446.620000001</v>
      </c>
      <c r="E72" s="45">
        <f>E63+E71</f>
        <v>1445071.71</v>
      </c>
      <c r="F72" s="74">
        <f>ROUND((D72+E72)/(C72/100),1)</f>
        <v>49.3</v>
      </c>
      <c r="G72" s="45">
        <f>G63+G71</f>
        <v>32081100</v>
      </c>
      <c r="H72" s="69">
        <f>H63+H71</f>
        <v>20204180.61</v>
      </c>
      <c r="I72" s="255">
        <f>I63+I71</f>
        <v>2516899.0599999996</v>
      </c>
      <c r="J72" s="74">
        <f t="shared" si="4"/>
        <v>70.8</v>
      </c>
      <c r="K72" s="45">
        <f>K63+K71</f>
        <v>32081100</v>
      </c>
      <c r="L72" s="69">
        <f>L63+L71</f>
        <v>29275513.05</v>
      </c>
      <c r="M72" s="70">
        <f>M63+M71</f>
        <v>3314525.07</v>
      </c>
      <c r="N72" s="74">
        <f t="shared" si="5"/>
        <v>101.6</v>
      </c>
      <c r="O72" s="328">
        <f>ROUND((L72+M72)/(B72/100),1)</f>
        <v>101.9</v>
      </c>
    </row>
    <row r="73" spans="1:15" ht="15.75" thickBot="1">
      <c r="A73" s="76" t="s">
        <v>68</v>
      </c>
      <c r="B73" s="47">
        <f>B72-B38</f>
        <v>0</v>
      </c>
      <c r="C73" s="47">
        <f>C72-C38</f>
        <v>0</v>
      </c>
      <c r="D73" s="47">
        <f>D72-D38</f>
        <v>-683193.3800000008</v>
      </c>
      <c r="E73" s="47">
        <f>E72-E38</f>
        <v>8170.290000000037</v>
      </c>
      <c r="F73" s="46"/>
      <c r="G73" s="47">
        <f>G72-G38</f>
        <v>0</v>
      </c>
      <c r="H73" s="47">
        <f>H72-H38</f>
        <v>-1573198.7200000025</v>
      </c>
      <c r="I73" s="256">
        <f>I72-I38</f>
        <v>30381.509999999776</v>
      </c>
      <c r="J73" s="46"/>
      <c r="K73" s="47">
        <f>K72-K38</f>
        <v>0</v>
      </c>
      <c r="L73" s="47">
        <f>L72-L38</f>
        <v>-173576.06000000238</v>
      </c>
      <c r="M73" s="47">
        <f>M72-M38</f>
        <v>190188.16000000015</v>
      </c>
      <c r="N73" s="46"/>
      <c r="O73" s="328"/>
    </row>
    <row r="74" spans="1:15" ht="15.75" thickBot="1">
      <c r="A74" s="181" t="s">
        <v>103</v>
      </c>
      <c r="B74" s="198"/>
      <c r="C74" s="199"/>
      <c r="D74" s="199">
        <f>D73+E73</f>
        <v>-675023.0900000008</v>
      </c>
      <c r="E74" s="200"/>
      <c r="F74" s="185"/>
      <c r="G74" s="199"/>
      <c r="H74" s="199">
        <f>H73+I73</f>
        <v>-1542817.2100000028</v>
      </c>
      <c r="I74" s="200"/>
      <c r="J74" s="185"/>
      <c r="K74" s="199"/>
      <c r="L74" s="199">
        <f>L73+M73</f>
        <v>16612.099999997765</v>
      </c>
      <c r="M74" s="199"/>
      <c r="N74" s="185"/>
      <c r="O74" s="331"/>
    </row>
    <row r="75" spans="1:15" ht="15">
      <c r="A75" s="187"/>
      <c r="B75" s="188"/>
      <c r="C75" s="188"/>
      <c r="D75" s="299"/>
      <c r="E75" s="189"/>
      <c r="F75" s="187"/>
      <c r="G75" s="188"/>
      <c r="H75" s="188"/>
      <c r="I75" s="189"/>
      <c r="J75" s="187"/>
      <c r="K75" s="299"/>
      <c r="L75" s="299"/>
      <c r="M75" s="299"/>
      <c r="N75" s="187"/>
      <c r="O75" s="332"/>
    </row>
    <row r="76" spans="1:15" ht="15">
      <c r="A76" s="187"/>
      <c r="B76" s="188"/>
      <c r="C76" s="188"/>
      <c r="D76" s="299"/>
      <c r="E76" s="189"/>
      <c r="F76" s="187"/>
      <c r="G76" s="188"/>
      <c r="H76" s="188"/>
      <c r="I76" s="189"/>
      <c r="J76" s="187"/>
      <c r="K76" s="299"/>
      <c r="L76" s="299"/>
      <c r="M76" s="299"/>
      <c r="N76" s="187"/>
      <c r="O76" s="332"/>
    </row>
    <row r="77" spans="1:15" ht="15">
      <c r="A77" s="187"/>
      <c r="B77" s="188"/>
      <c r="C77" s="188"/>
      <c r="D77" s="299"/>
      <c r="E77" s="189"/>
      <c r="F77" s="187"/>
      <c r="G77" s="188"/>
      <c r="H77" s="188"/>
      <c r="I77" s="189"/>
      <c r="J77" s="187"/>
      <c r="K77" s="299"/>
      <c r="L77" s="299"/>
      <c r="M77" s="299"/>
      <c r="N77" s="187"/>
      <c r="O77" s="332"/>
    </row>
    <row r="78" spans="2:13" ht="15">
      <c r="B78" s="103"/>
      <c r="C78" s="103"/>
      <c r="D78" s="296"/>
      <c r="G78" s="103"/>
      <c r="H78" s="103"/>
      <c r="K78" s="296"/>
      <c r="L78" s="296"/>
      <c r="M78" s="296"/>
    </row>
    <row r="79" spans="1:13" ht="15">
      <c r="A79" s="77" t="s">
        <v>69</v>
      </c>
      <c r="B79" s="103"/>
      <c r="C79" s="103"/>
      <c r="D79" s="296"/>
      <c r="G79" s="103"/>
      <c r="H79" s="103"/>
      <c r="K79" s="296"/>
      <c r="L79" s="296"/>
      <c r="M79" s="296"/>
    </row>
    <row r="80" spans="2:13" ht="15.75" thickBot="1">
      <c r="B80" s="103"/>
      <c r="C80" s="103"/>
      <c r="D80" s="296"/>
      <c r="G80" s="103"/>
      <c r="H80" s="103"/>
      <c r="K80" s="296"/>
      <c r="L80" s="296"/>
      <c r="M80" s="296"/>
    </row>
    <row r="81" spans="1:13" ht="15">
      <c r="A81" s="32"/>
      <c r="B81" s="161" t="s">
        <v>10</v>
      </c>
      <c r="C81" s="162" t="s">
        <v>14</v>
      </c>
      <c r="D81" s="300" t="s">
        <v>15</v>
      </c>
      <c r="E81" s="144"/>
      <c r="G81" s="103"/>
      <c r="H81" s="103"/>
      <c r="K81" s="296"/>
      <c r="L81" s="296"/>
      <c r="M81" s="296"/>
    </row>
    <row r="82" spans="1:13" ht="15">
      <c r="A82" s="33" t="s">
        <v>70</v>
      </c>
      <c r="B82" s="201">
        <v>503282</v>
      </c>
      <c r="C82" s="257">
        <v>508911</v>
      </c>
      <c r="D82" s="301">
        <v>338864</v>
      </c>
      <c r="E82" s="144"/>
      <c r="G82" s="103"/>
      <c r="H82" s="103"/>
      <c r="K82" s="296"/>
      <c r="L82" s="296"/>
      <c r="M82" s="296"/>
    </row>
    <row r="83" spans="1:13" ht="15">
      <c r="A83" s="78" t="s">
        <v>71</v>
      </c>
      <c r="B83" s="201">
        <v>2109817.76</v>
      </c>
      <c r="C83" s="257">
        <v>2469302.76</v>
      </c>
      <c r="D83" s="301">
        <v>2442650.76</v>
      </c>
      <c r="E83" s="144"/>
      <c r="G83" s="103"/>
      <c r="H83" s="103"/>
      <c r="K83" s="296"/>
      <c r="L83" s="296"/>
      <c r="M83" s="296"/>
    </row>
    <row r="84" spans="1:13" ht="15">
      <c r="A84" s="78" t="s">
        <v>72</v>
      </c>
      <c r="B84" s="201">
        <v>208967.24</v>
      </c>
      <c r="C84" s="257">
        <v>158137</v>
      </c>
      <c r="D84" s="301">
        <v>1472146.05</v>
      </c>
      <c r="E84" s="144"/>
      <c r="G84" s="103"/>
      <c r="H84" s="103"/>
      <c r="K84" s="296"/>
      <c r="L84" s="296"/>
      <c r="M84" s="296"/>
    </row>
    <row r="85" spans="1:13" ht="15.75" thickBot="1">
      <c r="A85" s="38" t="s">
        <v>73</v>
      </c>
      <c r="B85" s="202">
        <v>308582.81</v>
      </c>
      <c r="C85" s="258">
        <v>77250</v>
      </c>
      <c r="D85" s="302">
        <v>0</v>
      </c>
      <c r="E85" s="144"/>
      <c r="G85" s="103"/>
      <c r="H85" s="103"/>
      <c r="K85" s="296"/>
      <c r="L85" s="296"/>
      <c r="M85" s="296"/>
    </row>
    <row r="89" spans="1:2" ht="15.75" thickBot="1">
      <c r="A89" s="16" t="s">
        <v>40</v>
      </c>
      <c r="B89" s="91"/>
    </row>
    <row r="90" spans="1:14" ht="15.75" thickBot="1">
      <c r="A90" s="17" t="s">
        <v>41</v>
      </c>
      <c r="B90" s="92" t="s">
        <v>42</v>
      </c>
      <c r="C90" s="93"/>
      <c r="D90" s="303" t="s">
        <v>43</v>
      </c>
      <c r="E90" s="146"/>
      <c r="F90" s="19" t="s">
        <v>44</v>
      </c>
      <c r="G90" s="93"/>
      <c r="H90" s="94" t="s">
        <v>45</v>
      </c>
      <c r="I90" s="146"/>
      <c r="J90" s="19" t="s">
        <v>44</v>
      </c>
      <c r="K90" s="319"/>
      <c r="L90" s="303" t="s">
        <v>46</v>
      </c>
      <c r="M90" s="320"/>
      <c r="N90" s="19" t="s">
        <v>44</v>
      </c>
    </row>
    <row r="91" spans="1:14" ht="15">
      <c r="A91" s="20"/>
      <c r="B91" s="212"/>
      <c r="C91" s="95"/>
      <c r="D91" s="247"/>
      <c r="E91" s="148"/>
      <c r="F91" s="22"/>
      <c r="G91" s="95"/>
      <c r="H91" s="21"/>
      <c r="I91" s="148"/>
      <c r="J91" s="22"/>
      <c r="K91" s="321"/>
      <c r="L91" s="21"/>
      <c r="M91" s="322"/>
      <c r="N91" s="22"/>
    </row>
    <row r="92" spans="1:14" ht="15">
      <c r="A92" s="20" t="s">
        <v>47</v>
      </c>
      <c r="B92" s="203">
        <v>11736357</v>
      </c>
      <c r="C92" s="95"/>
      <c r="D92" s="203">
        <v>4963385</v>
      </c>
      <c r="E92" s="148"/>
      <c r="F92" s="26">
        <f>ROUND((D92)/(B92/100),1)</f>
        <v>42.3</v>
      </c>
      <c r="G92" s="95"/>
      <c r="H92" s="205">
        <v>7711124</v>
      </c>
      <c r="I92" s="148"/>
      <c r="J92" s="26">
        <f>ROUND((H92)/(B92/100),1)</f>
        <v>65.7</v>
      </c>
      <c r="K92" s="321"/>
      <c r="L92" s="205">
        <v>10395842</v>
      </c>
      <c r="M92" s="322"/>
      <c r="N92" s="26">
        <f>ROUND((L92)/(B92/100),1)</f>
        <v>88.6</v>
      </c>
    </row>
    <row r="93" spans="1:14" ht="15">
      <c r="A93" s="20" t="s">
        <v>48</v>
      </c>
      <c r="B93" s="203">
        <v>450000</v>
      </c>
      <c r="C93" s="95"/>
      <c r="D93" s="203">
        <v>147285</v>
      </c>
      <c r="E93" s="148"/>
      <c r="F93" s="26">
        <f>ROUND((D93)/(B93/100),1)</f>
        <v>32.7</v>
      </c>
      <c r="G93" s="95"/>
      <c r="H93" s="205">
        <v>327835</v>
      </c>
      <c r="I93" s="148"/>
      <c r="J93" s="26">
        <f>ROUND((H93)/(B93/100),1)</f>
        <v>72.9</v>
      </c>
      <c r="K93" s="321"/>
      <c r="L93" s="260">
        <v>387125</v>
      </c>
      <c r="M93" s="322"/>
      <c r="N93" s="26">
        <f>ROUND((L93)/(B93/100),1)</f>
        <v>86</v>
      </c>
    </row>
    <row r="94" spans="1:14" ht="15">
      <c r="A94" s="20" t="s">
        <v>49</v>
      </c>
      <c r="B94" s="203">
        <v>58.4</v>
      </c>
      <c r="C94" s="95"/>
      <c r="D94" s="203">
        <v>50.95</v>
      </c>
      <c r="E94" s="148"/>
      <c r="F94" s="26">
        <f>ROUND((D94)/(B94/100),1)</f>
        <v>87.2</v>
      </c>
      <c r="G94" s="95"/>
      <c r="H94" s="205">
        <v>51.4</v>
      </c>
      <c r="I94" s="148"/>
      <c r="J94" s="26">
        <f>ROUND((H94)/(B94/100),1)</f>
        <v>88</v>
      </c>
      <c r="K94" s="321"/>
      <c r="L94" s="205">
        <v>51.69</v>
      </c>
      <c r="M94" s="322"/>
      <c r="N94" s="26">
        <f>ROUND((L94)/(B94/100),1)</f>
        <v>88.5</v>
      </c>
    </row>
    <row r="95" spans="1:14" ht="15.75" thickBot="1">
      <c r="A95" s="27" t="s">
        <v>50</v>
      </c>
      <c r="B95" s="206">
        <v>16747.08</v>
      </c>
      <c r="C95" s="151"/>
      <c r="D95" s="206">
        <v>16236.13</v>
      </c>
      <c r="E95" s="150"/>
      <c r="F95" s="30">
        <f>ROUND((D95)/(B95/100),1)</f>
        <v>96.9</v>
      </c>
      <c r="G95" s="151"/>
      <c r="H95" s="208">
        <f>H92/H94/9</f>
        <v>16669.096411586685</v>
      </c>
      <c r="I95" s="150"/>
      <c r="J95" s="30">
        <f>ROUND((H95)/(B95/100),1)</f>
        <v>99.5</v>
      </c>
      <c r="K95" s="323"/>
      <c r="L95" s="208">
        <f>L92/L94/12</f>
        <v>16759.91810150255</v>
      </c>
      <c r="M95" s="324"/>
      <c r="N95" s="30">
        <f>ROUND((L95)/(B95/100),1)</f>
        <v>100.1</v>
      </c>
    </row>
    <row r="98" spans="1:2" ht="15.75" thickBot="1">
      <c r="A98" s="31" t="s">
        <v>51</v>
      </c>
      <c r="B98" s="96"/>
    </row>
    <row r="99" spans="1:4" ht="15.75" thickBot="1">
      <c r="A99" s="32"/>
      <c r="B99" s="97" t="s">
        <v>10</v>
      </c>
      <c r="C99" s="98" t="s">
        <v>14</v>
      </c>
      <c r="D99" s="304" t="s">
        <v>15</v>
      </c>
    </row>
    <row r="100" spans="1:4" ht="15">
      <c r="A100" s="33" t="s">
        <v>52</v>
      </c>
      <c r="B100" s="203">
        <v>8386758.44</v>
      </c>
      <c r="C100" s="259">
        <v>8114598.94</v>
      </c>
      <c r="D100" s="305">
        <v>7877142.44</v>
      </c>
    </row>
    <row r="101" spans="1:4" ht="15">
      <c r="A101" s="33" t="s">
        <v>53</v>
      </c>
      <c r="B101" s="203">
        <v>93084</v>
      </c>
      <c r="C101" s="260">
        <v>93084</v>
      </c>
      <c r="D101" s="306">
        <v>93084</v>
      </c>
    </row>
    <row r="102" spans="1:4" ht="15">
      <c r="A102" s="33" t="s">
        <v>54</v>
      </c>
      <c r="B102" s="203">
        <v>72365.5</v>
      </c>
      <c r="C102" s="260">
        <v>55200.5</v>
      </c>
      <c r="D102" s="306">
        <v>86001.5</v>
      </c>
    </row>
    <row r="103" spans="1:4" ht="15">
      <c r="A103" s="33" t="s">
        <v>55</v>
      </c>
      <c r="B103" s="203">
        <v>73891.01</v>
      </c>
      <c r="C103" s="260">
        <v>73891.01</v>
      </c>
      <c r="D103" s="306">
        <v>73891.01</v>
      </c>
    </row>
    <row r="104" spans="1:4" ht="15">
      <c r="A104" s="33" t="s">
        <v>85</v>
      </c>
      <c r="B104" s="203">
        <v>0</v>
      </c>
      <c r="C104" s="260">
        <v>0</v>
      </c>
      <c r="D104" s="306">
        <v>0</v>
      </c>
    </row>
    <row r="105" spans="1:4" ht="15.75" thickBot="1">
      <c r="A105" s="38" t="s">
        <v>56</v>
      </c>
      <c r="B105" s="206">
        <v>1974906.68</v>
      </c>
      <c r="C105" s="261">
        <v>2247066.18</v>
      </c>
      <c r="D105" s="307">
        <v>2528311.68</v>
      </c>
    </row>
    <row r="108" ht="15">
      <c r="A108" s="1" t="s">
        <v>154</v>
      </c>
    </row>
    <row r="109" ht="15">
      <c r="A109" s="1" t="s">
        <v>114</v>
      </c>
    </row>
    <row r="110" ht="15">
      <c r="A110" s="1" t="s">
        <v>115</v>
      </c>
    </row>
    <row r="111" ht="15">
      <c r="A111" s="1" t="s">
        <v>116</v>
      </c>
    </row>
    <row r="112" ht="15">
      <c r="A112" s="1" t="s">
        <v>118</v>
      </c>
    </row>
    <row r="113" ht="15">
      <c r="A113" s="1" t="s">
        <v>117</v>
      </c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zoomScalePageLayoutView="0" workbookViewId="0" topLeftCell="A97">
      <selection activeCell="K112" sqref="K112"/>
    </sheetView>
  </sheetViews>
  <sheetFormatPr defaultColWidth="9.140625" defaultRowHeight="15"/>
  <cols>
    <col min="1" max="1" width="22.421875" style="0" customWidth="1"/>
    <col min="2" max="2" width="15.8515625" style="83" customWidth="1"/>
    <col min="3" max="3" width="13.421875" style="83" customWidth="1"/>
    <col min="4" max="4" width="12.7109375" style="293" customWidth="1"/>
    <col min="5" max="5" width="12.7109375" style="83" customWidth="1"/>
    <col min="6" max="6" width="6.57421875" style="0" customWidth="1"/>
    <col min="7" max="9" width="12.7109375" style="83" customWidth="1"/>
    <col min="10" max="10" width="6.57421875" style="0" customWidth="1"/>
    <col min="11" max="11" width="13.57421875" style="308" customWidth="1"/>
    <col min="12" max="13" width="12.7109375" style="293" customWidth="1"/>
    <col min="14" max="14" width="6.57421875" style="0" customWidth="1"/>
    <col min="15" max="15" width="6.57421875" style="325" customWidth="1"/>
  </cols>
  <sheetData>
    <row r="1" ht="15">
      <c r="A1" s="1"/>
    </row>
    <row r="2" spans="1:14" ht="15">
      <c r="A2" s="133" t="s">
        <v>76</v>
      </c>
      <c r="B2" s="134"/>
      <c r="C2" s="134"/>
      <c r="E2" s="135" t="s">
        <v>102</v>
      </c>
      <c r="F2" s="133"/>
      <c r="G2" s="134" t="s">
        <v>107</v>
      </c>
      <c r="J2" s="133"/>
      <c r="K2" s="309"/>
      <c r="N2" s="133"/>
    </row>
    <row r="3" spans="1:14" ht="16.5" thickBot="1">
      <c r="A3" s="2" t="s">
        <v>0</v>
      </c>
      <c r="B3" s="84" t="s">
        <v>1</v>
      </c>
      <c r="C3" s="84"/>
      <c r="F3" s="2"/>
      <c r="G3" s="84"/>
      <c r="J3" s="2"/>
      <c r="K3" s="310"/>
      <c r="N3" s="2"/>
    </row>
    <row r="4" spans="1:15" ht="15">
      <c r="A4" s="3" t="s">
        <v>2</v>
      </c>
      <c r="B4" s="85" t="s">
        <v>3</v>
      </c>
      <c r="C4" s="86" t="s">
        <v>4</v>
      </c>
      <c r="D4" s="294" t="s">
        <v>5</v>
      </c>
      <c r="E4" s="138"/>
      <c r="F4" s="5" t="s">
        <v>6</v>
      </c>
      <c r="G4" s="139" t="s">
        <v>4</v>
      </c>
      <c r="H4" s="87" t="s">
        <v>7</v>
      </c>
      <c r="I4" s="138"/>
      <c r="J4" s="5" t="s">
        <v>6</v>
      </c>
      <c r="K4" s="311" t="s">
        <v>4</v>
      </c>
      <c r="L4" s="294" t="s">
        <v>8</v>
      </c>
      <c r="M4" s="312"/>
      <c r="N4" s="5" t="s">
        <v>6</v>
      </c>
      <c r="O4" s="326" t="s">
        <v>6</v>
      </c>
    </row>
    <row r="5" spans="1:15" ht="15.75" thickBot="1">
      <c r="A5" s="6"/>
      <c r="B5" s="88" t="s">
        <v>9</v>
      </c>
      <c r="C5" s="89" t="s">
        <v>10</v>
      </c>
      <c r="D5" s="295" t="s">
        <v>11</v>
      </c>
      <c r="E5" s="90" t="s">
        <v>12</v>
      </c>
      <c r="F5" s="8" t="s">
        <v>13</v>
      </c>
      <c r="G5" s="141" t="s">
        <v>14</v>
      </c>
      <c r="H5" s="90" t="s">
        <v>11</v>
      </c>
      <c r="I5" s="90" t="s">
        <v>12</v>
      </c>
      <c r="J5" s="8" t="s">
        <v>13</v>
      </c>
      <c r="K5" s="313" t="s">
        <v>15</v>
      </c>
      <c r="L5" s="295" t="s">
        <v>11</v>
      </c>
      <c r="M5" s="295" t="s">
        <v>12</v>
      </c>
      <c r="N5" s="8" t="s">
        <v>13</v>
      </c>
      <c r="O5" s="327" t="s">
        <v>74</v>
      </c>
    </row>
    <row r="6" spans="1:15" ht="15.75" customHeight="1">
      <c r="A6" s="9" t="s">
        <v>16</v>
      </c>
      <c r="B6" s="107">
        <v>40046</v>
      </c>
      <c r="C6" s="108">
        <v>272996</v>
      </c>
      <c r="D6" s="10">
        <v>181021.19</v>
      </c>
      <c r="E6" s="10"/>
      <c r="F6" s="109">
        <f>ROUND((D6+E6)/(C6/100),1)</f>
        <v>66.3</v>
      </c>
      <c r="G6" s="110">
        <v>273996</v>
      </c>
      <c r="H6" s="10">
        <v>243802.48</v>
      </c>
      <c r="I6" s="10"/>
      <c r="J6" s="109">
        <f>ROUND((H6+I6)/(G6/100),1)</f>
        <v>89</v>
      </c>
      <c r="K6" s="111">
        <v>296326</v>
      </c>
      <c r="L6" s="10">
        <v>334797.73</v>
      </c>
      <c r="M6" s="10"/>
      <c r="N6" s="109">
        <f>ROUND((L6+M6)/(K6/100),1)</f>
        <v>113</v>
      </c>
      <c r="O6" s="328">
        <f>ROUND((L6+M6)/(B6/100),1)</f>
        <v>836</v>
      </c>
    </row>
    <row r="7" spans="1:15" ht="15.75" customHeight="1">
      <c r="A7" s="11" t="s">
        <v>17</v>
      </c>
      <c r="B7" s="112">
        <v>136000</v>
      </c>
      <c r="C7" s="113">
        <v>136000</v>
      </c>
      <c r="D7" s="12">
        <v>64800</v>
      </c>
      <c r="E7" s="12"/>
      <c r="F7" s="114">
        <f>ROUND((D7+E7)/(C7/100),1)</f>
        <v>47.6</v>
      </c>
      <c r="G7" s="115">
        <v>130000</v>
      </c>
      <c r="H7" s="12">
        <v>97200</v>
      </c>
      <c r="I7" s="12"/>
      <c r="J7" s="114">
        <f>ROUND((H7+I7)/(G7/100),1)</f>
        <v>74.8</v>
      </c>
      <c r="K7" s="116">
        <v>153500</v>
      </c>
      <c r="L7" s="12">
        <v>153510</v>
      </c>
      <c r="M7" s="12"/>
      <c r="N7" s="114">
        <f>ROUND((L7+M7)/(K7/100),1)</f>
        <v>100</v>
      </c>
      <c r="O7" s="328">
        <f>ROUND((L7+M7)/(B7/100),1)</f>
        <v>112.9</v>
      </c>
    </row>
    <row r="8" spans="1:15" ht="15.75" customHeight="1">
      <c r="A8" s="11" t="s">
        <v>18</v>
      </c>
      <c r="B8" s="112">
        <v>10000</v>
      </c>
      <c r="C8" s="113">
        <v>10000</v>
      </c>
      <c r="D8" s="12">
        <v>5578</v>
      </c>
      <c r="E8" s="12"/>
      <c r="F8" s="114">
        <f>ROUND((D8+E8)/(C8/100),1)</f>
        <v>55.8</v>
      </c>
      <c r="G8" s="115">
        <v>11000</v>
      </c>
      <c r="H8" s="12">
        <v>7978</v>
      </c>
      <c r="I8" s="12"/>
      <c r="J8" s="114">
        <f>ROUND((H8+I8)/(G8/100),1)</f>
        <v>72.5</v>
      </c>
      <c r="K8" s="116">
        <v>10400</v>
      </c>
      <c r="L8" s="12">
        <v>10378</v>
      </c>
      <c r="M8" s="12"/>
      <c r="N8" s="114">
        <f>ROUND((L8+M8)/(K8/100),1)</f>
        <v>99.8</v>
      </c>
      <c r="O8" s="328">
        <f>ROUND((L8+M8)/(B8/100),1)</f>
        <v>103.8</v>
      </c>
    </row>
    <row r="9" spans="1:15" ht="15.75" customHeight="1">
      <c r="A9" s="11" t="s">
        <v>19</v>
      </c>
      <c r="B9" s="112">
        <v>26000</v>
      </c>
      <c r="C9" s="113">
        <v>26000</v>
      </c>
      <c r="D9" s="12">
        <v>15307.26</v>
      </c>
      <c r="E9" s="12"/>
      <c r="F9" s="114">
        <f>ROUND((D9+E9)/(C9/100),1)</f>
        <v>58.9</v>
      </c>
      <c r="G9" s="115">
        <v>29000</v>
      </c>
      <c r="H9" s="12">
        <v>20939.56</v>
      </c>
      <c r="I9" s="12"/>
      <c r="J9" s="114">
        <f>ROUND((H9+I9)/(G9/100),1)</f>
        <v>72.2</v>
      </c>
      <c r="K9" s="116">
        <v>27800</v>
      </c>
      <c r="L9" s="12">
        <v>27754.96</v>
      </c>
      <c r="M9" s="12"/>
      <c r="N9" s="114">
        <f>ROUND((L9+M9)/(K9/100),1)</f>
        <v>99.8</v>
      </c>
      <c r="O9" s="328">
        <f>ROUND((L9+M9)/(B9/100),1)</f>
        <v>106.7</v>
      </c>
    </row>
    <row r="10" spans="1:15" ht="15.75" customHeight="1">
      <c r="A10" s="11" t="s">
        <v>20</v>
      </c>
      <c r="B10" s="112"/>
      <c r="C10" s="113"/>
      <c r="D10" s="12"/>
      <c r="E10" s="12"/>
      <c r="F10" s="114"/>
      <c r="G10" s="115"/>
      <c r="H10" s="12"/>
      <c r="I10" s="12"/>
      <c r="J10" s="114"/>
      <c r="K10" s="116"/>
      <c r="L10" s="12"/>
      <c r="M10" s="12"/>
      <c r="N10" s="114"/>
      <c r="O10" s="328"/>
    </row>
    <row r="11" spans="1:15" ht="15.75" customHeight="1">
      <c r="A11" s="11" t="s">
        <v>21</v>
      </c>
      <c r="B11" s="112"/>
      <c r="C11" s="113"/>
      <c r="D11" s="12"/>
      <c r="E11" s="12"/>
      <c r="F11" s="114"/>
      <c r="G11" s="115"/>
      <c r="H11" s="12"/>
      <c r="I11" s="12"/>
      <c r="J11" s="114"/>
      <c r="K11" s="116"/>
      <c r="L11" s="12"/>
      <c r="M11" s="12"/>
      <c r="N11" s="114"/>
      <c r="O11" s="328"/>
    </row>
    <row r="12" spans="1:15" ht="15.75" customHeight="1">
      <c r="A12" s="11" t="s">
        <v>22</v>
      </c>
      <c r="B12" s="112"/>
      <c r="C12" s="113"/>
      <c r="D12" s="12"/>
      <c r="E12" s="12"/>
      <c r="F12" s="114"/>
      <c r="G12" s="115"/>
      <c r="H12" s="12"/>
      <c r="I12" s="12"/>
      <c r="J12" s="114"/>
      <c r="K12" s="116"/>
      <c r="L12" s="12"/>
      <c r="M12" s="12"/>
      <c r="N12" s="114"/>
      <c r="O12" s="328"/>
    </row>
    <row r="13" spans="1:15" ht="15.75" customHeight="1">
      <c r="A13" s="11" t="s">
        <v>77</v>
      </c>
      <c r="B13" s="112"/>
      <c r="C13" s="113"/>
      <c r="D13" s="12"/>
      <c r="E13" s="12"/>
      <c r="F13" s="114"/>
      <c r="G13" s="115"/>
      <c r="H13" s="12"/>
      <c r="I13" s="12"/>
      <c r="J13" s="114"/>
      <c r="K13" s="116"/>
      <c r="L13" s="12"/>
      <c r="M13" s="12"/>
      <c r="N13" s="114"/>
      <c r="O13" s="328"/>
    </row>
    <row r="14" spans="1:15" ht="15.75" customHeight="1">
      <c r="A14" s="11" t="s">
        <v>78</v>
      </c>
      <c r="B14" s="112"/>
      <c r="C14" s="113"/>
      <c r="D14" s="12"/>
      <c r="E14" s="12"/>
      <c r="F14" s="114"/>
      <c r="G14" s="115"/>
      <c r="H14" s="12"/>
      <c r="I14" s="12"/>
      <c r="J14" s="114"/>
      <c r="K14" s="116"/>
      <c r="L14" s="12"/>
      <c r="M14" s="12"/>
      <c r="N14" s="114"/>
      <c r="O14" s="328"/>
    </row>
    <row r="15" spans="1:15" ht="15.75" customHeight="1">
      <c r="A15" s="11" t="s">
        <v>79</v>
      </c>
      <c r="B15" s="112"/>
      <c r="C15" s="113"/>
      <c r="D15" s="12"/>
      <c r="E15" s="12"/>
      <c r="F15" s="114"/>
      <c r="G15" s="115"/>
      <c r="H15" s="12"/>
      <c r="I15" s="12"/>
      <c r="J15" s="114"/>
      <c r="K15" s="116"/>
      <c r="L15" s="12"/>
      <c r="M15" s="12"/>
      <c r="N15" s="114"/>
      <c r="O15" s="328"/>
    </row>
    <row r="16" spans="1:15" ht="15.75" customHeight="1">
      <c r="A16" s="11" t="s">
        <v>23</v>
      </c>
      <c r="B16" s="112">
        <v>30000</v>
      </c>
      <c r="C16" s="113">
        <v>30000</v>
      </c>
      <c r="D16" s="12">
        <v>26458.42</v>
      </c>
      <c r="E16" s="12"/>
      <c r="F16" s="114">
        <f aca="true" t="shared" si="0" ref="F16:F21">ROUND((D16+E16)/(C16/100),1)</f>
        <v>88.2</v>
      </c>
      <c r="G16" s="115">
        <v>30000</v>
      </c>
      <c r="H16" s="12">
        <v>29083.02</v>
      </c>
      <c r="I16" s="12"/>
      <c r="J16" s="114">
        <f aca="true" t="shared" si="1" ref="J16:J21">ROUND((H16+I16)/(G16/100),1)</f>
        <v>96.9</v>
      </c>
      <c r="K16" s="116">
        <v>50250</v>
      </c>
      <c r="L16" s="12">
        <v>50257.92</v>
      </c>
      <c r="M16" s="12"/>
      <c r="N16" s="114">
        <f aca="true" t="shared" si="2" ref="N16:N21">ROUND((L16+M16)/(K16/100),1)</f>
        <v>100</v>
      </c>
      <c r="O16" s="328">
        <f aca="true" t="shared" si="3" ref="O16:O21">ROUND((L16+M16)/(B16/100),1)</f>
        <v>167.5</v>
      </c>
    </row>
    <row r="17" spans="1:15" ht="15.75" customHeight="1">
      <c r="A17" s="11" t="s">
        <v>24</v>
      </c>
      <c r="B17" s="112">
        <v>0</v>
      </c>
      <c r="C17" s="113">
        <v>0</v>
      </c>
      <c r="D17" s="12">
        <v>324</v>
      </c>
      <c r="E17" s="12"/>
      <c r="F17" s="114"/>
      <c r="G17" s="115">
        <v>1000</v>
      </c>
      <c r="H17" s="12">
        <v>784</v>
      </c>
      <c r="I17" s="12"/>
      <c r="J17" s="114">
        <f t="shared" si="1"/>
        <v>78.4</v>
      </c>
      <c r="K17" s="116">
        <v>1700</v>
      </c>
      <c r="L17" s="12">
        <v>1696</v>
      </c>
      <c r="M17" s="12"/>
      <c r="N17" s="114">
        <f t="shared" si="2"/>
        <v>99.8</v>
      </c>
      <c r="O17" s="328" t="e">
        <f t="shared" si="3"/>
        <v>#DIV/0!</v>
      </c>
    </row>
    <row r="18" spans="1:15" ht="15.75" customHeight="1">
      <c r="A18" s="11" t="s">
        <v>80</v>
      </c>
      <c r="B18" s="112">
        <v>0</v>
      </c>
      <c r="C18" s="113">
        <v>0</v>
      </c>
      <c r="D18" s="12">
        <v>397</v>
      </c>
      <c r="E18" s="12"/>
      <c r="F18" s="114"/>
      <c r="G18" s="115">
        <v>400</v>
      </c>
      <c r="H18" s="12">
        <v>397</v>
      </c>
      <c r="I18" s="12"/>
      <c r="J18" s="114">
        <f t="shared" si="1"/>
        <v>99.3</v>
      </c>
      <c r="K18" s="116">
        <v>1000</v>
      </c>
      <c r="L18" s="12">
        <v>945</v>
      </c>
      <c r="M18" s="12"/>
      <c r="N18" s="114">
        <f t="shared" si="2"/>
        <v>94.5</v>
      </c>
      <c r="O18" s="328" t="e">
        <f t="shared" si="3"/>
        <v>#DIV/0!</v>
      </c>
    </row>
    <row r="19" spans="1:15" ht="15.75" customHeight="1">
      <c r="A19" s="11" t="s">
        <v>25</v>
      </c>
      <c r="B19" s="112">
        <v>195000</v>
      </c>
      <c r="C19" s="113">
        <v>195000</v>
      </c>
      <c r="D19" s="12">
        <v>114354.44</v>
      </c>
      <c r="E19" s="12"/>
      <c r="F19" s="114">
        <f t="shared" si="0"/>
        <v>58.6</v>
      </c>
      <c r="G19" s="115">
        <v>195000</v>
      </c>
      <c r="H19" s="12">
        <v>168359.91</v>
      </c>
      <c r="I19" s="12"/>
      <c r="J19" s="114">
        <f t="shared" si="1"/>
        <v>86.3</v>
      </c>
      <c r="K19" s="116">
        <v>207200</v>
      </c>
      <c r="L19" s="12">
        <v>207262.78</v>
      </c>
      <c r="M19" s="12"/>
      <c r="N19" s="114">
        <f t="shared" si="2"/>
        <v>100</v>
      </c>
      <c r="O19" s="328">
        <f t="shared" si="3"/>
        <v>106.3</v>
      </c>
    </row>
    <row r="20" spans="1:15" ht="15.75" customHeight="1">
      <c r="A20" s="11" t="s">
        <v>26</v>
      </c>
      <c r="B20" s="112">
        <v>4561193</v>
      </c>
      <c r="C20" s="113">
        <v>4561193</v>
      </c>
      <c r="D20" s="12">
        <v>2193388</v>
      </c>
      <c r="E20" s="12"/>
      <c r="F20" s="114">
        <f t="shared" si="0"/>
        <v>48.1</v>
      </c>
      <c r="G20" s="115">
        <v>4561193</v>
      </c>
      <c r="H20" s="12">
        <v>3330537</v>
      </c>
      <c r="I20" s="12"/>
      <c r="J20" s="114">
        <f t="shared" si="1"/>
        <v>73</v>
      </c>
      <c r="K20" s="116">
        <v>4561193</v>
      </c>
      <c r="L20" s="12">
        <v>4522797.2</v>
      </c>
      <c r="M20" s="12"/>
      <c r="N20" s="114">
        <f t="shared" si="2"/>
        <v>99.2</v>
      </c>
      <c r="O20" s="328">
        <f t="shared" si="3"/>
        <v>99.2</v>
      </c>
    </row>
    <row r="21" spans="1:15" ht="15.75" customHeight="1">
      <c r="A21" s="11" t="s">
        <v>27</v>
      </c>
      <c r="B21" s="112">
        <v>500</v>
      </c>
      <c r="C21" s="113">
        <v>500</v>
      </c>
      <c r="D21" s="12">
        <v>100</v>
      </c>
      <c r="E21" s="12"/>
      <c r="F21" s="114">
        <f t="shared" si="0"/>
        <v>20</v>
      </c>
      <c r="G21" s="115">
        <v>100</v>
      </c>
      <c r="H21" s="12">
        <v>100</v>
      </c>
      <c r="I21" s="12"/>
      <c r="J21" s="114">
        <f t="shared" si="1"/>
        <v>100</v>
      </c>
      <c r="K21" s="116">
        <v>100</v>
      </c>
      <c r="L21" s="12">
        <v>100</v>
      </c>
      <c r="M21" s="12"/>
      <c r="N21" s="114">
        <f t="shared" si="2"/>
        <v>100</v>
      </c>
      <c r="O21" s="328">
        <f t="shared" si="3"/>
        <v>20</v>
      </c>
    </row>
    <row r="22" spans="1:15" ht="15.75" customHeight="1">
      <c r="A22" s="11" t="s">
        <v>28</v>
      </c>
      <c r="B22" s="112"/>
      <c r="C22" s="113"/>
      <c r="D22" s="12"/>
      <c r="E22" s="12"/>
      <c r="F22" s="114"/>
      <c r="G22" s="115"/>
      <c r="H22" s="12"/>
      <c r="I22" s="12"/>
      <c r="J22" s="114"/>
      <c r="K22" s="116"/>
      <c r="L22" s="12"/>
      <c r="M22" s="12"/>
      <c r="N22" s="114"/>
      <c r="O22" s="328"/>
    </row>
    <row r="23" spans="1:15" ht="15.75" customHeight="1">
      <c r="A23" s="11" t="s">
        <v>29</v>
      </c>
      <c r="B23" s="112"/>
      <c r="C23" s="113"/>
      <c r="D23" s="12"/>
      <c r="E23" s="12"/>
      <c r="F23" s="114"/>
      <c r="G23" s="115"/>
      <c r="H23" s="12"/>
      <c r="I23" s="12"/>
      <c r="J23" s="114"/>
      <c r="K23" s="116"/>
      <c r="L23" s="12"/>
      <c r="M23" s="12"/>
      <c r="N23" s="114"/>
      <c r="O23" s="328"/>
    </row>
    <row r="24" spans="1:15" ht="15.75" customHeight="1">
      <c r="A24" s="11" t="s">
        <v>30</v>
      </c>
      <c r="B24" s="112"/>
      <c r="C24" s="113"/>
      <c r="D24" s="12"/>
      <c r="E24" s="12"/>
      <c r="F24" s="114"/>
      <c r="G24" s="115"/>
      <c r="H24" s="12"/>
      <c r="I24" s="12"/>
      <c r="J24" s="114"/>
      <c r="K24" s="116"/>
      <c r="L24" s="12"/>
      <c r="M24" s="12"/>
      <c r="N24" s="114"/>
      <c r="O24" s="328"/>
    </row>
    <row r="25" spans="1:15" ht="15.75" customHeight="1">
      <c r="A25" s="11" t="s">
        <v>75</v>
      </c>
      <c r="B25" s="112"/>
      <c r="C25" s="113"/>
      <c r="D25" s="12"/>
      <c r="E25" s="12"/>
      <c r="F25" s="114"/>
      <c r="G25" s="115"/>
      <c r="H25" s="12"/>
      <c r="I25" s="12"/>
      <c r="J25" s="114"/>
      <c r="K25" s="116"/>
      <c r="L25" s="12"/>
      <c r="M25" s="12"/>
      <c r="N25" s="114"/>
      <c r="O25" s="328"/>
    </row>
    <row r="26" spans="1:15" ht="15.75" customHeight="1">
      <c r="A26" s="11" t="s">
        <v>31</v>
      </c>
      <c r="B26" s="112"/>
      <c r="C26" s="113"/>
      <c r="D26" s="12"/>
      <c r="E26" s="12"/>
      <c r="F26" s="114"/>
      <c r="G26" s="115"/>
      <c r="H26" s="12"/>
      <c r="I26" s="12"/>
      <c r="J26" s="114"/>
      <c r="K26" s="116"/>
      <c r="L26" s="12"/>
      <c r="M26" s="12"/>
      <c r="N26" s="114"/>
      <c r="O26" s="328"/>
    </row>
    <row r="27" spans="1:15" ht="15.75" customHeight="1">
      <c r="A27" s="11" t="s">
        <v>32</v>
      </c>
      <c r="B27" s="112"/>
      <c r="C27" s="113"/>
      <c r="D27" s="12"/>
      <c r="E27" s="12"/>
      <c r="F27" s="114"/>
      <c r="G27" s="115"/>
      <c r="H27" s="12"/>
      <c r="I27" s="12"/>
      <c r="J27" s="114"/>
      <c r="K27" s="116"/>
      <c r="L27" s="12"/>
      <c r="M27" s="12"/>
      <c r="N27" s="114"/>
      <c r="O27" s="328"/>
    </row>
    <row r="28" spans="1:15" ht="15.75" customHeight="1">
      <c r="A28" s="11" t="s">
        <v>81</v>
      </c>
      <c r="B28" s="112"/>
      <c r="C28" s="113"/>
      <c r="D28" s="12"/>
      <c r="E28" s="12"/>
      <c r="F28" s="114"/>
      <c r="G28" s="115"/>
      <c r="H28" s="12"/>
      <c r="I28" s="12"/>
      <c r="J28" s="114"/>
      <c r="K28" s="116"/>
      <c r="L28" s="12"/>
      <c r="M28" s="12"/>
      <c r="N28" s="114"/>
      <c r="O28" s="328"/>
    </row>
    <row r="29" spans="1:15" ht="15.75" customHeight="1">
      <c r="A29" s="11" t="s">
        <v>33</v>
      </c>
      <c r="B29" s="112">
        <v>19000</v>
      </c>
      <c r="C29" s="113">
        <v>19000</v>
      </c>
      <c r="D29" s="12">
        <v>9882.11</v>
      </c>
      <c r="E29" s="12"/>
      <c r="F29" s="114">
        <f>ROUND((D29+E29)/(C29/100),1)</f>
        <v>52</v>
      </c>
      <c r="G29" s="115">
        <v>19000</v>
      </c>
      <c r="H29" s="12">
        <v>15044.06</v>
      </c>
      <c r="I29" s="12"/>
      <c r="J29" s="114">
        <f>ROUND((H29+I29)/(G29/100),1)</f>
        <v>79.2</v>
      </c>
      <c r="K29" s="116">
        <v>20100</v>
      </c>
      <c r="L29" s="12">
        <v>20065</v>
      </c>
      <c r="M29" s="12"/>
      <c r="N29" s="114">
        <f>ROUND((L29+M29)/(K29/100),1)</f>
        <v>99.8</v>
      </c>
      <c r="O29" s="328">
        <f>ROUND((L29+M29)/(B29/100),1)</f>
        <v>105.6</v>
      </c>
    </row>
    <row r="30" spans="1:15" ht="15.75" customHeight="1">
      <c r="A30" s="11" t="s">
        <v>34</v>
      </c>
      <c r="B30" s="112">
        <v>65411</v>
      </c>
      <c r="C30" s="113">
        <v>65411</v>
      </c>
      <c r="D30" s="12">
        <v>32718</v>
      </c>
      <c r="E30" s="12"/>
      <c r="F30" s="114">
        <f>ROUND((D30+E30)/(C30/100),1)</f>
        <v>50</v>
      </c>
      <c r="G30" s="115">
        <v>65411</v>
      </c>
      <c r="H30" s="12">
        <v>49077</v>
      </c>
      <c r="I30" s="12"/>
      <c r="J30" s="114">
        <f>ROUND((H30+I30)/(G30/100),1)</f>
        <v>75</v>
      </c>
      <c r="K30" s="116">
        <v>65411</v>
      </c>
      <c r="L30" s="12">
        <v>65410.55</v>
      </c>
      <c r="M30" s="12"/>
      <c r="N30" s="114">
        <f>ROUND((L30+M30)/(K30/100),1)</f>
        <v>100</v>
      </c>
      <c r="O30" s="328">
        <f>ROUND((L30+M30)/(B30/100),1)</f>
        <v>100</v>
      </c>
    </row>
    <row r="31" spans="1:15" ht="15.75" customHeight="1">
      <c r="A31" s="11" t="s">
        <v>82</v>
      </c>
      <c r="B31" s="112"/>
      <c r="C31" s="113"/>
      <c r="D31" s="12"/>
      <c r="E31" s="12"/>
      <c r="F31" s="114"/>
      <c r="G31" s="115"/>
      <c r="H31" s="12"/>
      <c r="I31" s="12"/>
      <c r="J31" s="114"/>
      <c r="K31" s="116"/>
      <c r="L31" s="12"/>
      <c r="M31" s="12"/>
      <c r="N31" s="114"/>
      <c r="O31" s="328"/>
    </row>
    <row r="32" spans="1:15" ht="15.75" customHeight="1">
      <c r="A32" s="11" t="s">
        <v>35</v>
      </c>
      <c r="B32" s="112"/>
      <c r="C32" s="113"/>
      <c r="D32" s="12"/>
      <c r="E32" s="12"/>
      <c r="F32" s="114"/>
      <c r="G32" s="115"/>
      <c r="H32" s="12"/>
      <c r="I32" s="12"/>
      <c r="J32" s="114"/>
      <c r="K32" s="116"/>
      <c r="L32" s="12"/>
      <c r="M32" s="12"/>
      <c r="N32" s="114"/>
      <c r="O32" s="328"/>
    </row>
    <row r="33" spans="1:15" ht="15.75" customHeight="1">
      <c r="A33" s="11" t="s">
        <v>83</v>
      </c>
      <c r="B33" s="112"/>
      <c r="C33" s="113"/>
      <c r="D33" s="12"/>
      <c r="E33" s="12"/>
      <c r="F33" s="114"/>
      <c r="G33" s="115"/>
      <c r="H33" s="12"/>
      <c r="I33" s="12"/>
      <c r="J33" s="114"/>
      <c r="K33" s="116"/>
      <c r="L33" s="12"/>
      <c r="M33" s="12"/>
      <c r="N33" s="114"/>
      <c r="O33" s="328"/>
    </row>
    <row r="34" spans="1:15" ht="15.75" customHeight="1">
      <c r="A34" s="11" t="s">
        <v>36</v>
      </c>
      <c r="B34" s="112"/>
      <c r="C34" s="113"/>
      <c r="D34" s="12"/>
      <c r="E34" s="12"/>
      <c r="F34" s="114"/>
      <c r="G34" s="115"/>
      <c r="H34" s="12"/>
      <c r="I34" s="12"/>
      <c r="J34" s="114"/>
      <c r="K34" s="116"/>
      <c r="L34" s="12"/>
      <c r="M34" s="12"/>
      <c r="N34" s="114"/>
      <c r="O34" s="328"/>
    </row>
    <row r="35" spans="1:15" ht="15.75" customHeight="1">
      <c r="A35" s="11" t="s">
        <v>84</v>
      </c>
      <c r="B35" s="112">
        <v>14000</v>
      </c>
      <c r="C35" s="113">
        <v>42000</v>
      </c>
      <c r="D35" s="12">
        <v>31306</v>
      </c>
      <c r="E35" s="12"/>
      <c r="F35" s="114">
        <f>ROUND((D35+E35)/(C35/100),1)</f>
        <v>74.5</v>
      </c>
      <c r="G35" s="115">
        <v>42000</v>
      </c>
      <c r="H35" s="12">
        <v>37708</v>
      </c>
      <c r="I35" s="12"/>
      <c r="J35" s="114">
        <f>ROUND((H35+I35)/(G35/100),1)</f>
        <v>89.8</v>
      </c>
      <c r="K35" s="116">
        <v>45200</v>
      </c>
      <c r="L35" s="12">
        <v>45170</v>
      </c>
      <c r="M35" s="12"/>
      <c r="N35" s="114">
        <f>ROUND((L35+M35)/(K35/100),1)</f>
        <v>99.9</v>
      </c>
      <c r="O35" s="328">
        <f>ROUND((L35+M35)/(B35/100),1)</f>
        <v>322.6</v>
      </c>
    </row>
    <row r="36" spans="1:15" ht="15.75" customHeight="1">
      <c r="A36" s="11" t="s">
        <v>37</v>
      </c>
      <c r="B36" s="117"/>
      <c r="C36" s="118"/>
      <c r="D36" s="119"/>
      <c r="E36" s="119"/>
      <c r="F36" s="120"/>
      <c r="G36" s="121"/>
      <c r="H36" s="119"/>
      <c r="I36" s="119"/>
      <c r="J36" s="120"/>
      <c r="K36" s="122"/>
      <c r="L36" s="119"/>
      <c r="M36" s="119"/>
      <c r="N36" s="120"/>
      <c r="O36" s="328"/>
    </row>
    <row r="37" spans="1:15" ht="15.75" customHeight="1" thickBot="1">
      <c r="A37" s="13" t="s">
        <v>38</v>
      </c>
      <c r="B37" s="123"/>
      <c r="C37" s="124"/>
      <c r="D37" s="125"/>
      <c r="E37" s="125"/>
      <c r="F37" s="120"/>
      <c r="G37" s="125"/>
      <c r="H37" s="125"/>
      <c r="I37" s="125"/>
      <c r="J37" s="120"/>
      <c r="K37" s="143"/>
      <c r="L37" s="125"/>
      <c r="M37" s="125"/>
      <c r="N37" s="120"/>
      <c r="O37" s="328"/>
    </row>
    <row r="38" spans="1:15" ht="15.75" customHeight="1" thickBot="1">
      <c r="A38" s="14" t="s">
        <v>39</v>
      </c>
      <c r="B38" s="106">
        <f>SUM(B6:B37)</f>
        <v>5097150</v>
      </c>
      <c r="C38" s="126">
        <f>SUM(C6:C37)</f>
        <v>5358100</v>
      </c>
      <c r="D38" s="129">
        <f>SUM(D6:D37)</f>
        <v>2675634.42</v>
      </c>
      <c r="E38" s="127">
        <f>SUM(E6:E36)</f>
        <v>0</v>
      </c>
      <c r="F38" s="128">
        <f>ROUND((D38+E38)/(C38/100),1)</f>
        <v>49.9</v>
      </c>
      <c r="G38" s="106">
        <f>SUM(G6:G37)</f>
        <v>5358100</v>
      </c>
      <c r="H38" s="129">
        <f>SUM(H6:H37)</f>
        <v>4001010.03</v>
      </c>
      <c r="I38" s="129">
        <f>SUM(I6:I36)</f>
        <v>0</v>
      </c>
      <c r="J38" s="128">
        <f>ROUND((H38+I38)/(G38/100),1)</f>
        <v>74.7</v>
      </c>
      <c r="K38" s="106">
        <f>SUM(K6:K37)</f>
        <v>5440180</v>
      </c>
      <c r="L38" s="129">
        <f>SUM(L6:L37)</f>
        <v>5440145.14</v>
      </c>
      <c r="M38" s="127">
        <f>SUM(M6:M36)</f>
        <v>0</v>
      </c>
      <c r="N38" s="128">
        <f>ROUND((L38+M38)/(K38/100),1)</f>
        <v>100</v>
      </c>
      <c r="O38" s="328">
        <f>ROUND((L38+M38)/(B38/100),1)</f>
        <v>106.7</v>
      </c>
    </row>
    <row r="39" spans="1:14" ht="15" customHeight="1">
      <c r="A39" s="15"/>
      <c r="B39" s="144"/>
      <c r="C39" s="144"/>
      <c r="F39" s="15"/>
      <c r="G39" s="144"/>
      <c r="J39" s="15"/>
      <c r="K39" s="314"/>
      <c r="N39" s="15"/>
    </row>
    <row r="40" spans="1:14" ht="15" customHeight="1">
      <c r="A40" s="15"/>
      <c r="B40" s="144"/>
      <c r="C40" s="144"/>
      <c r="F40" s="15"/>
      <c r="G40" s="144"/>
      <c r="J40" s="15"/>
      <c r="K40" s="314"/>
      <c r="N40" s="15"/>
    </row>
    <row r="44" spans="1:14" ht="16.5" thickBot="1">
      <c r="A44" s="2" t="s">
        <v>57</v>
      </c>
      <c r="B44" s="100" t="s">
        <v>1</v>
      </c>
      <c r="C44" s="100"/>
      <c r="D44" s="296"/>
      <c r="F44" s="2"/>
      <c r="G44" s="100"/>
      <c r="H44" s="103"/>
      <c r="J44" s="2"/>
      <c r="K44" s="315"/>
      <c r="L44" s="296"/>
      <c r="M44" s="296"/>
      <c r="N44" s="2"/>
    </row>
    <row r="45" spans="1:15" ht="15">
      <c r="A45" s="3" t="s">
        <v>2</v>
      </c>
      <c r="B45" s="153" t="s">
        <v>3</v>
      </c>
      <c r="C45" s="139" t="s">
        <v>4</v>
      </c>
      <c r="D45" s="297" t="s">
        <v>5</v>
      </c>
      <c r="E45" s="155"/>
      <c r="F45" s="48" t="s">
        <v>6</v>
      </c>
      <c r="G45" s="86" t="s">
        <v>4</v>
      </c>
      <c r="H45" s="87" t="s">
        <v>7</v>
      </c>
      <c r="I45" s="154"/>
      <c r="J45" s="48" t="s">
        <v>6</v>
      </c>
      <c r="K45" s="316" t="s">
        <v>4</v>
      </c>
      <c r="L45" s="294" t="s">
        <v>8</v>
      </c>
      <c r="M45" s="297"/>
      <c r="N45" s="48" t="s">
        <v>6</v>
      </c>
      <c r="O45" s="329" t="s">
        <v>6</v>
      </c>
    </row>
    <row r="46" spans="1:15" ht="15.75" thickBot="1">
      <c r="A46" s="6"/>
      <c r="B46" s="157" t="s">
        <v>9</v>
      </c>
      <c r="C46" s="141" t="s">
        <v>10</v>
      </c>
      <c r="D46" s="298" t="s">
        <v>11</v>
      </c>
      <c r="E46" s="158" t="s">
        <v>12</v>
      </c>
      <c r="F46" s="49" t="s">
        <v>13</v>
      </c>
      <c r="G46" s="89" t="s">
        <v>14</v>
      </c>
      <c r="H46" s="90" t="s">
        <v>11</v>
      </c>
      <c r="I46" s="159" t="s">
        <v>12</v>
      </c>
      <c r="J46" s="49" t="s">
        <v>13</v>
      </c>
      <c r="K46" s="317" t="s">
        <v>15</v>
      </c>
      <c r="L46" s="295" t="s">
        <v>11</v>
      </c>
      <c r="M46" s="318" t="s">
        <v>12</v>
      </c>
      <c r="N46" s="49" t="s">
        <v>13</v>
      </c>
      <c r="O46" s="330" t="s">
        <v>74</v>
      </c>
    </row>
    <row r="47" spans="1:15" ht="15">
      <c r="A47" s="51" t="s">
        <v>86</v>
      </c>
      <c r="B47" s="42">
        <v>0</v>
      </c>
      <c r="C47" s="43">
        <v>232950</v>
      </c>
      <c r="D47" s="52">
        <v>142029</v>
      </c>
      <c r="E47" s="190"/>
      <c r="F47" s="54"/>
      <c r="G47" s="43">
        <v>246150</v>
      </c>
      <c r="H47" s="52">
        <v>186011</v>
      </c>
      <c r="I47" s="190"/>
      <c r="J47" s="54">
        <f>ROUND((H47+I47)/(G47/100),1)</f>
        <v>75.6</v>
      </c>
      <c r="K47" s="80">
        <v>256400</v>
      </c>
      <c r="L47" s="52">
        <v>256339</v>
      </c>
      <c r="M47" s="53"/>
      <c r="N47" s="54">
        <f>ROUND((L47+M47)/(K47/100),1)</f>
        <v>100</v>
      </c>
      <c r="O47" s="328" t="e">
        <f>ROUND((L47+M47)/(B47/100),1)</f>
        <v>#DIV/0!</v>
      </c>
    </row>
    <row r="48" spans="1:15" ht="15">
      <c r="A48" s="58" t="s">
        <v>87</v>
      </c>
      <c r="B48" s="191">
        <v>297000</v>
      </c>
      <c r="C48" s="44">
        <v>297000</v>
      </c>
      <c r="D48" s="59">
        <v>153800</v>
      </c>
      <c r="E48" s="192"/>
      <c r="F48" s="61">
        <f>ROUND((D48+E48)/(C48/100),1)</f>
        <v>51.8</v>
      </c>
      <c r="G48" s="44">
        <v>297000</v>
      </c>
      <c r="H48" s="59">
        <v>224800</v>
      </c>
      <c r="I48" s="192"/>
      <c r="J48" s="61">
        <f>ROUND((H48+I48)/(G48/100),1)</f>
        <v>75.7</v>
      </c>
      <c r="K48" s="81">
        <v>301900</v>
      </c>
      <c r="L48" s="59">
        <v>301900</v>
      </c>
      <c r="M48" s="60"/>
      <c r="N48" s="61">
        <f>ROUND((L48+M48)/(K48/100),1)</f>
        <v>100</v>
      </c>
      <c r="O48" s="328">
        <f>ROUND((L48+M48)/(B48/100),1)</f>
        <v>101.6</v>
      </c>
    </row>
    <row r="49" spans="1:15" ht="15">
      <c r="A49" s="58" t="s">
        <v>58</v>
      </c>
      <c r="B49" s="191"/>
      <c r="C49" s="44"/>
      <c r="D49" s="59"/>
      <c r="E49" s="192"/>
      <c r="F49" s="61"/>
      <c r="G49" s="44"/>
      <c r="H49" s="59"/>
      <c r="I49" s="192"/>
      <c r="J49" s="61"/>
      <c r="K49" s="81"/>
      <c r="L49" s="59"/>
      <c r="M49" s="60"/>
      <c r="N49" s="61"/>
      <c r="O49" s="328"/>
    </row>
    <row r="50" spans="1:15" ht="15">
      <c r="A50" s="58" t="s">
        <v>88</v>
      </c>
      <c r="B50" s="191"/>
      <c r="C50" s="44"/>
      <c r="D50" s="59"/>
      <c r="E50" s="192"/>
      <c r="F50" s="61"/>
      <c r="G50" s="44"/>
      <c r="H50" s="59"/>
      <c r="I50" s="192"/>
      <c r="J50" s="61"/>
      <c r="K50" s="81"/>
      <c r="L50" s="59"/>
      <c r="M50" s="60"/>
      <c r="N50" s="61"/>
      <c r="O50" s="328"/>
    </row>
    <row r="51" spans="1:15" ht="15">
      <c r="A51" s="58" t="s">
        <v>89</v>
      </c>
      <c r="B51" s="191"/>
      <c r="C51" s="44"/>
      <c r="D51" s="59"/>
      <c r="E51" s="192"/>
      <c r="F51" s="61"/>
      <c r="G51" s="44"/>
      <c r="H51" s="59"/>
      <c r="I51" s="192"/>
      <c r="J51" s="61"/>
      <c r="K51" s="81"/>
      <c r="L51" s="59"/>
      <c r="M51" s="60"/>
      <c r="N51" s="61"/>
      <c r="O51" s="328"/>
    </row>
    <row r="52" spans="1:15" ht="15">
      <c r="A52" s="58" t="s">
        <v>59</v>
      </c>
      <c r="B52" s="191"/>
      <c r="C52" s="44"/>
      <c r="D52" s="59"/>
      <c r="E52" s="192"/>
      <c r="F52" s="61"/>
      <c r="G52" s="44"/>
      <c r="H52" s="59"/>
      <c r="I52" s="192"/>
      <c r="J52" s="61"/>
      <c r="K52" s="81"/>
      <c r="L52" s="59"/>
      <c r="M52" s="60"/>
      <c r="N52" s="61"/>
      <c r="O52" s="328"/>
    </row>
    <row r="53" spans="1:15" ht="15">
      <c r="A53" s="58" t="s">
        <v>90</v>
      </c>
      <c r="B53" s="191"/>
      <c r="C53" s="44"/>
      <c r="D53" s="59"/>
      <c r="E53" s="192"/>
      <c r="F53" s="61"/>
      <c r="G53" s="44"/>
      <c r="H53" s="59"/>
      <c r="I53" s="192"/>
      <c r="J53" s="61"/>
      <c r="K53" s="81"/>
      <c r="L53" s="59"/>
      <c r="M53" s="60"/>
      <c r="N53" s="61"/>
      <c r="O53" s="328"/>
    </row>
    <row r="54" spans="1:15" ht="15">
      <c r="A54" s="58" t="s">
        <v>91</v>
      </c>
      <c r="B54" s="191"/>
      <c r="C54" s="44"/>
      <c r="D54" s="59"/>
      <c r="E54" s="192"/>
      <c r="F54" s="61"/>
      <c r="G54" s="44"/>
      <c r="H54" s="59"/>
      <c r="I54" s="192"/>
      <c r="J54" s="61"/>
      <c r="K54" s="81"/>
      <c r="L54" s="59"/>
      <c r="M54" s="60"/>
      <c r="N54" s="61"/>
      <c r="O54" s="328"/>
    </row>
    <row r="55" spans="1:15" ht="15">
      <c r="A55" s="58" t="s">
        <v>60</v>
      </c>
      <c r="B55" s="191"/>
      <c r="C55" s="44"/>
      <c r="D55" s="59"/>
      <c r="E55" s="192"/>
      <c r="F55" s="61"/>
      <c r="G55" s="44"/>
      <c r="H55" s="59"/>
      <c r="I55" s="192"/>
      <c r="J55" s="61"/>
      <c r="K55" s="81"/>
      <c r="L55" s="59"/>
      <c r="M55" s="60"/>
      <c r="N55" s="61"/>
      <c r="O55" s="328"/>
    </row>
    <row r="56" spans="1:15" ht="15">
      <c r="A56" s="58" t="s">
        <v>61</v>
      </c>
      <c r="B56" s="191"/>
      <c r="C56" s="44"/>
      <c r="D56" s="59"/>
      <c r="E56" s="192"/>
      <c r="F56" s="61"/>
      <c r="G56" s="44"/>
      <c r="H56" s="59"/>
      <c r="I56" s="192"/>
      <c r="J56" s="61"/>
      <c r="K56" s="81"/>
      <c r="L56" s="59"/>
      <c r="M56" s="60"/>
      <c r="N56" s="61"/>
      <c r="O56" s="328"/>
    </row>
    <row r="57" spans="1:15" ht="15">
      <c r="A57" s="58" t="s">
        <v>62</v>
      </c>
      <c r="B57" s="191">
        <v>17728</v>
      </c>
      <c r="C57" s="44">
        <v>17728</v>
      </c>
      <c r="D57" s="59">
        <v>0</v>
      </c>
      <c r="E57" s="192"/>
      <c r="F57" s="61">
        <f>ROUND((D57+E57)/(C57/100),1)</f>
        <v>0</v>
      </c>
      <c r="G57" s="44">
        <v>17728</v>
      </c>
      <c r="H57" s="59">
        <v>0</v>
      </c>
      <c r="I57" s="192"/>
      <c r="J57" s="61">
        <f>ROUND((H57+I57)/(G57/100),1)</f>
        <v>0</v>
      </c>
      <c r="K57" s="81">
        <v>79200</v>
      </c>
      <c r="L57" s="59">
        <v>79218.51</v>
      </c>
      <c r="M57" s="60"/>
      <c r="N57" s="61">
        <f>ROUND((L57+M57)/(K57/100),1)</f>
        <v>100</v>
      </c>
      <c r="O57" s="328">
        <f>ROUND((L57+M57)/(B57/100),1)</f>
        <v>446.9</v>
      </c>
    </row>
    <row r="58" spans="1:15" ht="15">
      <c r="A58" s="58" t="s">
        <v>92</v>
      </c>
      <c r="B58" s="191">
        <v>32272</v>
      </c>
      <c r="C58" s="44">
        <v>60272</v>
      </c>
      <c r="D58" s="59">
        <v>28757</v>
      </c>
      <c r="E58" s="192"/>
      <c r="F58" s="61">
        <f>ROUND((D58+E58)/(C58/100),1)</f>
        <v>47.7</v>
      </c>
      <c r="G58" s="44">
        <v>47072</v>
      </c>
      <c r="H58" s="59">
        <v>36669</v>
      </c>
      <c r="I58" s="192"/>
      <c r="J58" s="61">
        <f>ROUND((H58+I58)/(G58/100),1)</f>
        <v>77.9</v>
      </c>
      <c r="K58" s="81">
        <v>52500</v>
      </c>
      <c r="L58" s="59">
        <v>52549</v>
      </c>
      <c r="M58" s="60"/>
      <c r="N58" s="61">
        <f>ROUND((L58+M58)/(K58/100),1)</f>
        <v>100.1</v>
      </c>
      <c r="O58" s="328">
        <f>ROUND((L58+M58)/(B58/100),1)</f>
        <v>162.8</v>
      </c>
    </row>
    <row r="59" spans="1:15" ht="15">
      <c r="A59" s="58" t="s">
        <v>63</v>
      </c>
      <c r="B59" s="191">
        <v>150</v>
      </c>
      <c r="C59" s="44">
        <v>150</v>
      </c>
      <c r="D59" s="59">
        <v>95.81</v>
      </c>
      <c r="E59" s="192"/>
      <c r="F59" s="61">
        <f>ROUND((D59+E59)/(C59/100),1)</f>
        <v>63.9</v>
      </c>
      <c r="G59" s="44">
        <v>150</v>
      </c>
      <c r="H59" s="59">
        <v>143.18</v>
      </c>
      <c r="I59" s="192"/>
      <c r="J59" s="61">
        <f>ROUND((H59+I59)/(G59/100),1)</f>
        <v>95.5</v>
      </c>
      <c r="K59" s="81">
        <v>180</v>
      </c>
      <c r="L59" s="59">
        <v>178.22</v>
      </c>
      <c r="M59" s="60"/>
      <c r="N59" s="61">
        <f>ROUND((L59+M59)/(K59/100),1)</f>
        <v>99</v>
      </c>
      <c r="O59" s="328">
        <f>ROUND((L59+M59)/(B59/100),1)</f>
        <v>118.8</v>
      </c>
    </row>
    <row r="60" spans="1:15" ht="15">
      <c r="A60" s="58" t="s">
        <v>64</v>
      </c>
      <c r="B60" s="191"/>
      <c r="C60" s="44"/>
      <c r="D60" s="59"/>
      <c r="E60" s="192"/>
      <c r="F60" s="61"/>
      <c r="G60" s="44"/>
      <c r="H60" s="59"/>
      <c r="I60" s="192"/>
      <c r="J60" s="61"/>
      <c r="K60" s="81"/>
      <c r="L60" s="59"/>
      <c r="M60" s="60"/>
      <c r="N60" s="61"/>
      <c r="O60" s="328"/>
    </row>
    <row r="61" spans="1:15" ht="15">
      <c r="A61" s="58" t="s">
        <v>65</v>
      </c>
      <c r="B61" s="191"/>
      <c r="C61" s="44"/>
      <c r="D61" s="59"/>
      <c r="E61" s="192"/>
      <c r="F61" s="61"/>
      <c r="G61" s="44"/>
      <c r="H61" s="59"/>
      <c r="I61" s="192"/>
      <c r="J61" s="61"/>
      <c r="K61" s="81"/>
      <c r="L61" s="59"/>
      <c r="M61" s="60"/>
      <c r="N61" s="61"/>
      <c r="O61" s="328"/>
    </row>
    <row r="62" spans="1:15" ht="15">
      <c r="A62" s="58" t="s">
        <v>93</v>
      </c>
      <c r="B62" s="191"/>
      <c r="C62" s="44"/>
      <c r="D62" s="59"/>
      <c r="E62" s="192"/>
      <c r="F62" s="61"/>
      <c r="G62" s="44"/>
      <c r="H62" s="59"/>
      <c r="I62" s="192"/>
      <c r="J62" s="61"/>
      <c r="K62" s="81"/>
      <c r="L62" s="59"/>
      <c r="M62" s="60"/>
      <c r="N62" s="61"/>
      <c r="O62" s="328"/>
    </row>
    <row r="63" spans="1:15" ht="15">
      <c r="A63" s="65" t="s">
        <v>66</v>
      </c>
      <c r="B63" s="191">
        <f>SUM(B47:B62)</f>
        <v>347150</v>
      </c>
      <c r="C63" s="44">
        <f>SUM(C47:C62)</f>
        <v>608100</v>
      </c>
      <c r="D63" s="59">
        <f>SUM(D47:D62)</f>
        <v>324681.81</v>
      </c>
      <c r="E63" s="193">
        <f>SUM(E47:E62)</f>
        <v>0</v>
      </c>
      <c r="F63" s="61">
        <f>ROUND((D63+E63)/(C63/100),1)</f>
        <v>53.4</v>
      </c>
      <c r="G63" s="44">
        <f>SUM(G47:G62)</f>
        <v>608100</v>
      </c>
      <c r="H63" s="59">
        <f>SUM(H47:H62)</f>
        <v>447623.18</v>
      </c>
      <c r="I63" s="193">
        <f>SUM(I47:I62)</f>
        <v>0</v>
      </c>
      <c r="J63" s="61">
        <f>ROUND((H63+I63)/(G63/100),1)</f>
        <v>73.6</v>
      </c>
      <c r="K63" s="44">
        <f>SUM(K47:K62)</f>
        <v>690180</v>
      </c>
      <c r="L63" s="59">
        <f>SUM(L47:L62)</f>
        <v>690184.73</v>
      </c>
      <c r="M63" s="60">
        <f>SUM(M47:M62)</f>
        <v>0</v>
      </c>
      <c r="N63" s="61">
        <f>ROUND((L63+M63)/(K63/100),1)</f>
        <v>100</v>
      </c>
      <c r="O63" s="328">
        <f>ROUND((L63+M63)/(B63/100),1)</f>
        <v>198.8</v>
      </c>
    </row>
    <row r="64" spans="1:15" ht="15">
      <c r="A64" s="58" t="s">
        <v>94</v>
      </c>
      <c r="B64" s="194"/>
      <c r="C64" s="45"/>
      <c r="D64" s="69"/>
      <c r="E64" s="195"/>
      <c r="F64" s="61"/>
      <c r="G64" s="45"/>
      <c r="H64" s="69"/>
      <c r="I64" s="195"/>
      <c r="J64" s="61"/>
      <c r="K64" s="82"/>
      <c r="L64" s="69"/>
      <c r="M64" s="70"/>
      <c r="N64" s="61"/>
      <c r="O64" s="328"/>
    </row>
    <row r="65" spans="1:15" ht="15">
      <c r="A65" s="58" t="s">
        <v>95</v>
      </c>
      <c r="B65" s="194">
        <v>4750000</v>
      </c>
      <c r="C65" s="45">
        <v>4750000</v>
      </c>
      <c r="D65" s="69">
        <v>2375000</v>
      </c>
      <c r="E65" s="196"/>
      <c r="F65" s="74">
        <f>ROUND((D65+E65)/(C65/100),1)</f>
        <v>50</v>
      </c>
      <c r="G65" s="45">
        <v>4750000</v>
      </c>
      <c r="H65" s="69">
        <v>3562499</v>
      </c>
      <c r="I65" s="196"/>
      <c r="J65" s="74">
        <f>ROUND((H65+I65)/(G65/100),1)</f>
        <v>75</v>
      </c>
      <c r="K65" s="82">
        <v>4750000</v>
      </c>
      <c r="L65" s="69">
        <v>4750000</v>
      </c>
      <c r="M65" s="70"/>
      <c r="N65" s="74">
        <f>ROUND((L65+M65)/(K65/100),1)</f>
        <v>100</v>
      </c>
      <c r="O65" s="328">
        <f>ROUND((L65+M65)/(B65/100),1)</f>
        <v>100</v>
      </c>
    </row>
    <row r="66" spans="1:15" ht="15">
      <c r="A66" s="65" t="s">
        <v>96</v>
      </c>
      <c r="B66" s="197"/>
      <c r="C66" s="66"/>
      <c r="D66" s="67"/>
      <c r="E66" s="68"/>
      <c r="F66" s="74"/>
      <c r="G66" s="66"/>
      <c r="H66" s="67"/>
      <c r="I66" s="68"/>
      <c r="J66" s="74"/>
      <c r="K66" s="66"/>
      <c r="L66" s="67"/>
      <c r="M66" s="68"/>
      <c r="N66" s="74"/>
      <c r="O66" s="328"/>
    </row>
    <row r="67" spans="1:15" ht="15">
      <c r="A67" s="58" t="s">
        <v>97</v>
      </c>
      <c r="B67" s="191"/>
      <c r="C67" s="44"/>
      <c r="D67" s="59"/>
      <c r="E67" s="192"/>
      <c r="F67" s="74"/>
      <c r="G67" s="44"/>
      <c r="H67" s="59"/>
      <c r="I67" s="192"/>
      <c r="J67" s="74"/>
      <c r="K67" s="44"/>
      <c r="L67" s="59"/>
      <c r="M67" s="60"/>
      <c r="N67" s="74"/>
      <c r="O67" s="328"/>
    </row>
    <row r="68" spans="1:15" ht="15">
      <c r="A68" s="58" t="s">
        <v>98</v>
      </c>
      <c r="B68" s="191"/>
      <c r="C68" s="44"/>
      <c r="D68" s="59"/>
      <c r="E68" s="192"/>
      <c r="F68" s="61"/>
      <c r="G68" s="44"/>
      <c r="H68" s="59"/>
      <c r="I68" s="192"/>
      <c r="J68" s="61"/>
      <c r="K68" s="44"/>
      <c r="L68" s="59"/>
      <c r="M68" s="60"/>
      <c r="N68" s="61"/>
      <c r="O68" s="328"/>
    </row>
    <row r="69" spans="1:15" ht="15">
      <c r="A69" s="58" t="s">
        <v>99</v>
      </c>
      <c r="B69" s="191"/>
      <c r="C69" s="44"/>
      <c r="D69" s="59"/>
      <c r="E69" s="192"/>
      <c r="F69" s="74"/>
      <c r="G69" s="44"/>
      <c r="H69" s="59"/>
      <c r="I69" s="192"/>
      <c r="J69" s="74"/>
      <c r="K69" s="44"/>
      <c r="L69" s="59"/>
      <c r="M69" s="60"/>
      <c r="N69" s="74"/>
      <c r="O69" s="328"/>
    </row>
    <row r="70" spans="1:15" ht="15">
      <c r="A70" s="58" t="s">
        <v>100</v>
      </c>
      <c r="B70" s="191"/>
      <c r="C70" s="44"/>
      <c r="D70" s="59"/>
      <c r="E70" s="192"/>
      <c r="F70" s="74"/>
      <c r="G70" s="44"/>
      <c r="H70" s="59"/>
      <c r="I70" s="192"/>
      <c r="J70" s="74"/>
      <c r="K70" s="44"/>
      <c r="L70" s="59"/>
      <c r="M70" s="60"/>
      <c r="N70" s="74"/>
      <c r="O70" s="328"/>
    </row>
    <row r="71" spans="1:15" ht="15">
      <c r="A71" s="65" t="s">
        <v>101</v>
      </c>
      <c r="B71" s="191">
        <f>SUM(B65:B70)</f>
        <v>4750000</v>
      </c>
      <c r="C71" s="44">
        <f>SUM(C65:C70)</f>
        <v>4750000</v>
      </c>
      <c r="D71" s="59">
        <f>SUM(D65:D70)</f>
        <v>2375000</v>
      </c>
      <c r="E71" s="193">
        <f>SUM(E65:E70)</f>
        <v>0</v>
      </c>
      <c r="F71" s="61">
        <f>ROUND((D71+E71)/(C71/100),1)</f>
        <v>50</v>
      </c>
      <c r="G71" s="44">
        <f>SUM(G65:G70)</f>
        <v>4750000</v>
      </c>
      <c r="H71" s="59">
        <f>SUM(H65:H70)</f>
        <v>3562499</v>
      </c>
      <c r="I71" s="193">
        <f>SUM(I65:I70)</f>
        <v>0</v>
      </c>
      <c r="J71" s="61">
        <f>ROUND((H71+I71)/(G71/100),1)</f>
        <v>75</v>
      </c>
      <c r="K71" s="44">
        <f>SUM(K65:K70)</f>
        <v>4750000</v>
      </c>
      <c r="L71" s="59">
        <f>SUM(L65:L70)</f>
        <v>4750000</v>
      </c>
      <c r="M71" s="60">
        <f>SUM(M65:M70)</f>
        <v>0</v>
      </c>
      <c r="N71" s="61">
        <f>ROUND((L71+M71)/(K71/100),1)</f>
        <v>100</v>
      </c>
      <c r="O71" s="328">
        <f>ROUND((L71+M71)/(B71/100),1)</f>
        <v>100</v>
      </c>
    </row>
    <row r="72" spans="1:15" ht="15.75" thickBot="1">
      <c r="A72" s="75" t="s">
        <v>67</v>
      </c>
      <c r="B72" s="194">
        <f>B63+B71</f>
        <v>5097150</v>
      </c>
      <c r="C72" s="45">
        <f>C63+C71</f>
        <v>5358100</v>
      </c>
      <c r="D72" s="69">
        <f>D63+D71</f>
        <v>2699681.81</v>
      </c>
      <c r="E72" s="195">
        <f>E63+E71</f>
        <v>0</v>
      </c>
      <c r="F72" s="74">
        <f>ROUND((D72+E72)/(C72/100),1)</f>
        <v>50.4</v>
      </c>
      <c r="G72" s="45">
        <f>G63+G71</f>
        <v>5358100</v>
      </c>
      <c r="H72" s="69">
        <f>H63+H71</f>
        <v>4010122.18</v>
      </c>
      <c r="I72" s="255">
        <f>I63+I71</f>
        <v>0</v>
      </c>
      <c r="J72" s="74">
        <f>ROUND((H72+I72)/(G72/100),1)</f>
        <v>74.8</v>
      </c>
      <c r="K72" s="45">
        <f>K63+K71</f>
        <v>5440180</v>
      </c>
      <c r="L72" s="69">
        <f>L63+L71</f>
        <v>5440184.73</v>
      </c>
      <c r="M72" s="70">
        <f>M63+M71</f>
        <v>0</v>
      </c>
      <c r="N72" s="74">
        <f>ROUND((L72+M72)/(K72/100),1)</f>
        <v>100</v>
      </c>
      <c r="O72" s="328">
        <f>ROUND((L72+M72)/(B72/100),1)</f>
        <v>106.7</v>
      </c>
    </row>
    <row r="73" spans="1:15" ht="15.75" thickBot="1">
      <c r="A73" s="76" t="s">
        <v>68</v>
      </c>
      <c r="B73" s="47">
        <f>B72-B38</f>
        <v>0</v>
      </c>
      <c r="C73" s="47">
        <f>C72-C38</f>
        <v>0</v>
      </c>
      <c r="D73" s="47">
        <f>D72-D38</f>
        <v>24047.39000000013</v>
      </c>
      <c r="E73" s="47">
        <f>E72-E38</f>
        <v>0</v>
      </c>
      <c r="F73" s="46"/>
      <c r="G73" s="47">
        <f>G72-G38</f>
        <v>0</v>
      </c>
      <c r="H73" s="47">
        <f>H72-H38</f>
        <v>9112.150000000373</v>
      </c>
      <c r="I73" s="256">
        <f>I72-'[1]Náklady'!I79</f>
        <v>0</v>
      </c>
      <c r="J73" s="46"/>
      <c r="K73" s="47">
        <f>K72-K38</f>
        <v>0</v>
      </c>
      <c r="L73" s="47">
        <f>L72-L38</f>
        <v>39.59000000078231</v>
      </c>
      <c r="M73" s="47">
        <f>M72-M38</f>
        <v>0</v>
      </c>
      <c r="N73" s="46"/>
      <c r="O73" s="328"/>
    </row>
    <row r="74" spans="1:15" ht="15.75" thickBot="1">
      <c r="A74" s="181" t="s">
        <v>103</v>
      </c>
      <c r="B74" s="198"/>
      <c r="C74" s="199"/>
      <c r="D74" s="199">
        <f>D73+E73</f>
        <v>24047.39000000013</v>
      </c>
      <c r="E74" s="200"/>
      <c r="F74" s="185"/>
      <c r="G74" s="199"/>
      <c r="H74" s="199">
        <f>H73+I73</f>
        <v>9112.150000000373</v>
      </c>
      <c r="I74" s="200"/>
      <c r="J74" s="185"/>
      <c r="K74" s="199"/>
      <c r="L74" s="199">
        <f>L73+M73</f>
        <v>39.59000000078231</v>
      </c>
      <c r="M74" s="199"/>
      <c r="N74" s="185"/>
      <c r="O74" s="331"/>
    </row>
    <row r="75" spans="1:15" ht="15">
      <c r="A75" s="187"/>
      <c r="B75" s="188"/>
      <c r="C75" s="188"/>
      <c r="D75" s="299"/>
      <c r="E75" s="189"/>
      <c r="F75" s="187"/>
      <c r="G75" s="188"/>
      <c r="H75" s="188"/>
      <c r="I75" s="189"/>
      <c r="J75" s="187"/>
      <c r="K75" s="299"/>
      <c r="L75" s="299"/>
      <c r="M75" s="299"/>
      <c r="N75" s="187"/>
      <c r="O75" s="332"/>
    </row>
    <row r="76" spans="1:15" ht="15">
      <c r="A76" s="187"/>
      <c r="B76" s="188"/>
      <c r="C76" s="188"/>
      <c r="D76" s="299"/>
      <c r="E76" s="189"/>
      <c r="F76" s="187"/>
      <c r="G76" s="188"/>
      <c r="H76" s="188"/>
      <c r="I76" s="189"/>
      <c r="J76" s="187"/>
      <c r="K76" s="299"/>
      <c r="L76" s="299"/>
      <c r="M76" s="299"/>
      <c r="N76" s="187"/>
      <c r="O76" s="332"/>
    </row>
    <row r="77" spans="1:15" ht="15">
      <c r="A77" s="187"/>
      <c r="B77" s="188"/>
      <c r="C77" s="188"/>
      <c r="D77" s="299"/>
      <c r="E77" s="189"/>
      <c r="F77" s="187"/>
      <c r="G77" s="188"/>
      <c r="H77" s="188"/>
      <c r="I77" s="189"/>
      <c r="J77" s="187"/>
      <c r="K77" s="299"/>
      <c r="L77" s="299"/>
      <c r="M77" s="299"/>
      <c r="N77" s="187"/>
      <c r="O77" s="332"/>
    </row>
    <row r="78" spans="2:13" ht="15">
      <c r="B78" s="103"/>
      <c r="C78" s="103"/>
      <c r="D78" s="296"/>
      <c r="G78" s="103"/>
      <c r="H78" s="103"/>
      <c r="K78" s="296"/>
      <c r="L78" s="296"/>
      <c r="M78" s="296"/>
    </row>
    <row r="79" spans="1:13" ht="15">
      <c r="A79" s="77" t="s">
        <v>69</v>
      </c>
      <c r="B79" s="103"/>
      <c r="C79" s="103"/>
      <c r="D79" s="296"/>
      <c r="G79" s="103"/>
      <c r="H79" s="103"/>
      <c r="K79" s="296"/>
      <c r="L79" s="296"/>
      <c r="M79" s="296"/>
    </row>
    <row r="80" spans="2:13" ht="15.75" thickBot="1">
      <c r="B80" s="103"/>
      <c r="C80" s="103"/>
      <c r="D80" s="296"/>
      <c r="G80" s="103"/>
      <c r="H80" s="103"/>
      <c r="K80" s="296"/>
      <c r="L80" s="296"/>
      <c r="M80" s="296"/>
    </row>
    <row r="81" spans="1:13" ht="15">
      <c r="A81" s="32"/>
      <c r="B81" s="161" t="s">
        <v>10</v>
      </c>
      <c r="C81" s="162" t="s">
        <v>14</v>
      </c>
      <c r="D81" s="300" t="s">
        <v>15</v>
      </c>
      <c r="E81" s="144"/>
      <c r="G81" s="103"/>
      <c r="H81" s="103"/>
      <c r="K81" s="296"/>
      <c r="L81" s="296"/>
      <c r="M81" s="296"/>
    </row>
    <row r="82" spans="1:13" ht="15">
      <c r="A82" s="33" t="s">
        <v>70</v>
      </c>
      <c r="B82" s="201">
        <v>123380</v>
      </c>
      <c r="C82" s="257">
        <v>148888</v>
      </c>
      <c r="D82" s="301">
        <v>14906</v>
      </c>
      <c r="E82" s="144"/>
      <c r="G82" s="103"/>
      <c r="H82" s="103"/>
      <c r="K82" s="296"/>
      <c r="L82" s="296"/>
      <c r="M82" s="296"/>
    </row>
    <row r="83" spans="1:13" ht="15">
      <c r="A83" s="78" t="s">
        <v>71</v>
      </c>
      <c r="B83" s="201">
        <v>0</v>
      </c>
      <c r="C83" s="257">
        <v>0</v>
      </c>
      <c r="D83" s="301">
        <v>0</v>
      </c>
      <c r="E83" s="144"/>
      <c r="G83" s="103"/>
      <c r="H83" s="103"/>
      <c r="K83" s="296"/>
      <c r="L83" s="296"/>
      <c r="M83" s="296"/>
    </row>
    <row r="84" spans="1:13" ht="15">
      <c r="A84" s="78" t="s">
        <v>72</v>
      </c>
      <c r="B84" s="201">
        <v>11885</v>
      </c>
      <c r="C84" s="257">
        <v>19543</v>
      </c>
      <c r="D84" s="301">
        <v>5420</v>
      </c>
      <c r="E84" s="144"/>
      <c r="G84" s="103"/>
      <c r="H84" s="103"/>
      <c r="K84" s="296"/>
      <c r="L84" s="296"/>
      <c r="M84" s="296"/>
    </row>
    <row r="85" spans="1:13" ht="15.75" thickBot="1">
      <c r="A85" s="38" t="s">
        <v>73</v>
      </c>
      <c r="B85" s="202">
        <v>0</v>
      </c>
      <c r="C85" s="258">
        <v>0</v>
      </c>
      <c r="D85" s="302">
        <v>0</v>
      </c>
      <c r="E85" s="144"/>
      <c r="G85" s="103"/>
      <c r="H85" s="103"/>
      <c r="K85" s="296"/>
      <c r="L85" s="296"/>
      <c r="M85" s="296"/>
    </row>
    <row r="89" spans="1:2" ht="15.75" thickBot="1">
      <c r="A89" s="16" t="s">
        <v>40</v>
      </c>
      <c r="B89" s="91"/>
    </row>
    <row r="90" spans="1:14" ht="15.75" thickBot="1">
      <c r="A90" s="17" t="s">
        <v>41</v>
      </c>
      <c r="B90" s="92" t="s">
        <v>42</v>
      </c>
      <c r="C90" s="93"/>
      <c r="D90" s="303" t="s">
        <v>43</v>
      </c>
      <c r="E90" s="146"/>
      <c r="F90" s="19" t="s">
        <v>44</v>
      </c>
      <c r="G90" s="93"/>
      <c r="H90" s="94" t="s">
        <v>45</v>
      </c>
      <c r="I90" s="146"/>
      <c r="J90" s="19" t="s">
        <v>44</v>
      </c>
      <c r="K90" s="319"/>
      <c r="L90" s="303" t="s">
        <v>46</v>
      </c>
      <c r="M90" s="320"/>
      <c r="N90" s="19" t="s">
        <v>44</v>
      </c>
    </row>
    <row r="91" spans="1:14" ht="15">
      <c r="A91" s="20"/>
      <c r="B91" s="212"/>
      <c r="C91" s="95"/>
      <c r="D91" s="247"/>
      <c r="E91" s="148"/>
      <c r="F91" s="22"/>
      <c r="G91" s="95"/>
      <c r="H91" s="247"/>
      <c r="I91" s="148"/>
      <c r="J91" s="22"/>
      <c r="K91" s="321"/>
      <c r="L91" s="247"/>
      <c r="M91" s="322"/>
      <c r="N91" s="22"/>
    </row>
    <row r="92" spans="1:14" ht="15">
      <c r="A92" s="20" t="s">
        <v>47</v>
      </c>
      <c r="B92" s="203">
        <v>3287193</v>
      </c>
      <c r="C92" s="204"/>
      <c r="D92" s="205">
        <v>1606703</v>
      </c>
      <c r="E92" s="148"/>
      <c r="F92" s="26">
        <f>ROUND((D92)/(B92/100),1)</f>
        <v>48.9</v>
      </c>
      <c r="G92" s="95"/>
      <c r="H92" s="205">
        <v>2435661</v>
      </c>
      <c r="I92" s="148"/>
      <c r="J92" s="26">
        <f>ROUND((H91)/(B92/100),1)</f>
        <v>0</v>
      </c>
      <c r="K92" s="321"/>
      <c r="L92" s="205">
        <v>3242888</v>
      </c>
      <c r="M92" s="322"/>
      <c r="N92" s="26">
        <f>ROUND((L92)/(B92/100),1)</f>
        <v>98.7</v>
      </c>
    </row>
    <row r="93" spans="1:14" ht="15">
      <c r="A93" s="20" t="s">
        <v>48</v>
      </c>
      <c r="B93" s="203">
        <v>28000</v>
      </c>
      <c r="C93" s="204"/>
      <c r="D93" s="205">
        <v>10401</v>
      </c>
      <c r="E93" s="148"/>
      <c r="F93" s="26">
        <f>ROUND((D93)/(B93/100),1)</f>
        <v>37.1</v>
      </c>
      <c r="G93" s="95"/>
      <c r="H93" s="205">
        <v>17189</v>
      </c>
      <c r="I93" s="148"/>
      <c r="J93" s="26">
        <f>ROUND((H93)/(B93/100),1)</f>
        <v>61.4</v>
      </c>
      <c r="K93" s="321"/>
      <c r="L93" s="205">
        <v>26189</v>
      </c>
      <c r="M93" s="322"/>
      <c r="N93" s="26">
        <f>ROUND((L93)/(B93/100),1)</f>
        <v>93.5</v>
      </c>
    </row>
    <row r="94" spans="1:14" ht="15">
      <c r="A94" s="20" t="s">
        <v>49</v>
      </c>
      <c r="B94" s="203">
        <v>13.875</v>
      </c>
      <c r="C94" s="204"/>
      <c r="D94" s="205">
        <v>13.88</v>
      </c>
      <c r="E94" s="148"/>
      <c r="F94" s="26">
        <f>ROUND((D94)/(B94/100),1)</f>
        <v>100</v>
      </c>
      <c r="G94" s="95"/>
      <c r="H94" s="205"/>
      <c r="I94" s="148"/>
      <c r="J94" s="26">
        <f>ROUND((H94)/(B94/100),1)</f>
        <v>0</v>
      </c>
      <c r="K94" s="321"/>
      <c r="L94" s="205"/>
      <c r="M94" s="322"/>
      <c r="N94" s="26">
        <f>ROUND((L94)/(B94/100),1)</f>
        <v>0</v>
      </c>
    </row>
    <row r="95" spans="1:14" ht="15.75" thickBot="1">
      <c r="A95" s="27" t="s">
        <v>50</v>
      </c>
      <c r="B95" s="206">
        <v>19736</v>
      </c>
      <c r="C95" s="207"/>
      <c r="D95" s="208">
        <v>19293</v>
      </c>
      <c r="E95" s="150"/>
      <c r="F95" s="30">
        <f>ROUND((D95)/(B95/100),1)</f>
        <v>97.8</v>
      </c>
      <c r="G95" s="151"/>
      <c r="H95" s="208"/>
      <c r="I95" s="150"/>
      <c r="J95" s="30">
        <f>ROUND((H94)/(B95/100),1)</f>
        <v>0</v>
      </c>
      <c r="K95" s="323"/>
      <c r="L95" s="208"/>
      <c r="M95" s="324"/>
      <c r="N95" s="30">
        <f>ROUND((L95)/(B95/100),1)</f>
        <v>0</v>
      </c>
    </row>
    <row r="98" spans="1:2" ht="15.75" thickBot="1">
      <c r="A98" s="31" t="s">
        <v>51</v>
      </c>
      <c r="B98" s="96"/>
    </row>
    <row r="99" spans="1:4" ht="15.75" thickBot="1">
      <c r="A99" s="32"/>
      <c r="B99" s="97" t="s">
        <v>10</v>
      </c>
      <c r="C99" s="98" t="s">
        <v>14</v>
      </c>
      <c r="D99" s="304" t="s">
        <v>15</v>
      </c>
    </row>
    <row r="100" spans="1:4" ht="15">
      <c r="A100" s="33" t="s">
        <v>52</v>
      </c>
      <c r="B100" s="209">
        <v>32692.55</v>
      </c>
      <c r="C100" s="259">
        <v>16333.55</v>
      </c>
      <c r="D100" s="305">
        <v>0</v>
      </c>
    </row>
    <row r="101" spans="1:4" ht="15">
      <c r="A101" s="33" t="s">
        <v>53</v>
      </c>
      <c r="B101" s="210">
        <v>90000</v>
      </c>
      <c r="C101" s="260">
        <v>90000</v>
      </c>
      <c r="D101" s="306">
        <v>30000</v>
      </c>
    </row>
    <row r="102" spans="1:4" ht="15">
      <c r="A102" s="33" t="s">
        <v>54</v>
      </c>
      <c r="B102" s="210">
        <v>99979</v>
      </c>
      <c r="C102" s="260">
        <v>103808</v>
      </c>
      <c r="D102" s="306">
        <v>98200</v>
      </c>
    </row>
    <row r="103" spans="1:4" ht="15">
      <c r="A103" s="33" t="s">
        <v>55</v>
      </c>
      <c r="B103" s="210">
        <v>19218.51</v>
      </c>
      <c r="C103" s="260">
        <v>19218.51</v>
      </c>
      <c r="D103" s="306">
        <v>0</v>
      </c>
    </row>
    <row r="104" spans="1:4" ht="15">
      <c r="A104" s="33" t="s">
        <v>85</v>
      </c>
      <c r="B104" s="210">
        <v>16815.4</v>
      </c>
      <c r="C104" s="260">
        <v>10403.4</v>
      </c>
      <c r="D104" s="306">
        <v>15723.4</v>
      </c>
    </row>
    <row r="105" spans="1:4" ht="15.75" thickBot="1">
      <c r="A105" s="38" t="s">
        <v>56</v>
      </c>
      <c r="B105" s="211">
        <v>380681</v>
      </c>
      <c r="C105" s="261">
        <v>397040</v>
      </c>
      <c r="D105" s="307">
        <v>413373.55</v>
      </c>
    </row>
    <row r="107" ht="15">
      <c r="A107" t="s">
        <v>145</v>
      </c>
    </row>
    <row r="108" ht="15">
      <c r="A108" t="s">
        <v>127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zoomScalePageLayoutView="0" workbookViewId="0" topLeftCell="A97">
      <selection activeCell="K103" sqref="K103"/>
    </sheetView>
  </sheetViews>
  <sheetFormatPr defaultColWidth="9.140625" defaultRowHeight="15"/>
  <cols>
    <col min="1" max="1" width="22.421875" style="0" customWidth="1"/>
    <col min="2" max="2" width="15.8515625" style="83" customWidth="1"/>
    <col min="3" max="3" width="13.421875" style="83" customWidth="1"/>
    <col min="4" max="5" width="12.7109375" style="83" customWidth="1"/>
    <col min="6" max="6" width="6.57421875" style="0" customWidth="1"/>
    <col min="7" max="9" width="12.7109375" style="83" customWidth="1"/>
    <col min="10" max="10" width="6.57421875" style="0" customWidth="1"/>
    <col min="11" max="11" width="13.57421875" style="101" customWidth="1"/>
    <col min="12" max="12" width="12.7109375" style="83" customWidth="1"/>
    <col min="13" max="13" width="12.7109375" style="0" customWidth="1"/>
    <col min="14" max="15" width="6.57421875" style="0" customWidth="1"/>
  </cols>
  <sheetData>
    <row r="1" ht="15">
      <c r="A1" s="1"/>
    </row>
    <row r="2" spans="1:14" ht="15">
      <c r="A2" s="133" t="s">
        <v>76</v>
      </c>
      <c r="B2" s="134"/>
      <c r="C2" s="134"/>
      <c r="E2" s="135" t="s">
        <v>102</v>
      </c>
      <c r="F2" s="133"/>
      <c r="G2" s="134" t="s">
        <v>106</v>
      </c>
      <c r="J2" s="133"/>
      <c r="K2" s="136"/>
      <c r="N2" s="133"/>
    </row>
    <row r="3" spans="1:14" ht="16.5" thickBot="1">
      <c r="A3" s="2" t="s">
        <v>0</v>
      </c>
      <c r="B3" s="84" t="s">
        <v>1</v>
      </c>
      <c r="C3" s="84"/>
      <c r="F3" s="2"/>
      <c r="G3" s="84"/>
      <c r="J3" s="2"/>
      <c r="K3" s="137"/>
      <c r="N3" s="2"/>
    </row>
    <row r="4" spans="1:15" ht="15">
      <c r="A4" s="3" t="s">
        <v>2</v>
      </c>
      <c r="B4" s="85" t="s">
        <v>3</v>
      </c>
      <c r="C4" s="86" t="s">
        <v>4</v>
      </c>
      <c r="D4" s="87" t="s">
        <v>5</v>
      </c>
      <c r="E4" s="138"/>
      <c r="F4" s="5" t="s">
        <v>6</v>
      </c>
      <c r="G4" s="139" t="s">
        <v>4</v>
      </c>
      <c r="H4" s="87" t="s">
        <v>7</v>
      </c>
      <c r="I4" s="138"/>
      <c r="J4" s="5" t="s">
        <v>6</v>
      </c>
      <c r="K4" s="140" t="s">
        <v>4</v>
      </c>
      <c r="L4" s="87" t="s">
        <v>8</v>
      </c>
      <c r="M4" s="4"/>
      <c r="N4" s="5" t="s">
        <v>6</v>
      </c>
      <c r="O4" s="171" t="s">
        <v>6</v>
      </c>
    </row>
    <row r="5" spans="1:15" ht="15.75" thickBot="1">
      <c r="A5" s="6"/>
      <c r="B5" s="88" t="s">
        <v>9</v>
      </c>
      <c r="C5" s="89" t="s">
        <v>10</v>
      </c>
      <c r="D5" s="90" t="s">
        <v>11</v>
      </c>
      <c r="E5" s="90" t="s">
        <v>12</v>
      </c>
      <c r="F5" s="8" t="s">
        <v>13</v>
      </c>
      <c r="G5" s="141" t="s">
        <v>14</v>
      </c>
      <c r="H5" s="90" t="s">
        <v>11</v>
      </c>
      <c r="I5" s="90" t="s">
        <v>12</v>
      </c>
      <c r="J5" s="8" t="s">
        <v>13</v>
      </c>
      <c r="K5" s="142" t="s">
        <v>15</v>
      </c>
      <c r="L5" s="90" t="s">
        <v>11</v>
      </c>
      <c r="M5" s="7" t="s">
        <v>12</v>
      </c>
      <c r="N5" s="8" t="s">
        <v>13</v>
      </c>
      <c r="O5" s="176" t="s">
        <v>74</v>
      </c>
    </row>
    <row r="6" spans="1:15" ht="15.75" customHeight="1">
      <c r="A6" s="9" t="s">
        <v>16</v>
      </c>
      <c r="B6" s="107">
        <v>6631000</v>
      </c>
      <c r="C6" s="107">
        <v>6706000</v>
      </c>
      <c r="D6" s="10">
        <v>3334189.48</v>
      </c>
      <c r="E6" s="10">
        <v>46703.06</v>
      </c>
      <c r="F6" s="109">
        <f>ROUND((D6+E6)/(C6/100),1)</f>
        <v>50.4</v>
      </c>
      <c r="G6" s="107">
        <v>6436000</v>
      </c>
      <c r="H6" s="10">
        <v>4731860.22</v>
      </c>
      <c r="I6" s="10">
        <v>67767.74</v>
      </c>
      <c r="J6" s="109">
        <f>ROUND((H6+I6)/(G6/100),1)</f>
        <v>74.6</v>
      </c>
      <c r="K6" s="107">
        <v>6645000</v>
      </c>
      <c r="L6" s="10">
        <v>6231909.21</v>
      </c>
      <c r="M6" s="10">
        <v>85385.64</v>
      </c>
      <c r="N6" s="109">
        <f>ROUND((L6+M6)/(K6/100),1)</f>
        <v>95.1</v>
      </c>
      <c r="O6" s="42">
        <f>ROUND((L6+M6)/(B6/100),1)</f>
        <v>95.3</v>
      </c>
    </row>
    <row r="7" spans="1:15" ht="15.75" customHeight="1">
      <c r="A7" s="11" t="s">
        <v>17</v>
      </c>
      <c r="B7" s="112">
        <v>850000</v>
      </c>
      <c r="C7" s="112">
        <v>850000</v>
      </c>
      <c r="D7" s="12">
        <v>453493.1</v>
      </c>
      <c r="E7" s="12">
        <v>6515.88</v>
      </c>
      <c r="F7" s="114">
        <f>ROUND((D7+E7)/(C7/100),1)</f>
        <v>54.1</v>
      </c>
      <c r="G7" s="112">
        <v>840000</v>
      </c>
      <c r="H7" s="12">
        <v>450892.79</v>
      </c>
      <c r="I7" s="12">
        <v>9730.08</v>
      </c>
      <c r="J7" s="114">
        <f aca="true" t="shared" si="0" ref="J7:J38">ROUND((H7+I7)/(G7/100),1)</f>
        <v>54.8</v>
      </c>
      <c r="K7" s="112">
        <v>920000</v>
      </c>
      <c r="L7" s="12">
        <v>895647.78</v>
      </c>
      <c r="M7" s="12">
        <v>13434.05</v>
      </c>
      <c r="N7" s="114">
        <f aca="true" t="shared" si="1" ref="N7:N38">ROUND((L7+M7)/(K7/100),1)</f>
        <v>98.8</v>
      </c>
      <c r="O7" s="42">
        <f aca="true" t="shared" si="2" ref="O7:O38">ROUND((L7+M7)/(B7/100),1)</f>
        <v>107</v>
      </c>
    </row>
    <row r="8" spans="1:15" ht="15.75" customHeight="1">
      <c r="A8" s="11" t="s">
        <v>18</v>
      </c>
      <c r="B8" s="112">
        <v>710000</v>
      </c>
      <c r="C8" s="112">
        <v>710000</v>
      </c>
      <c r="D8" s="12">
        <v>353460.3</v>
      </c>
      <c r="E8" s="12">
        <v>873.95</v>
      </c>
      <c r="F8" s="114">
        <f>ROUND((D8+E8)/(C8/100),1)</f>
        <v>49.9</v>
      </c>
      <c r="G8" s="112">
        <v>700000</v>
      </c>
      <c r="H8" s="12">
        <v>484587.11</v>
      </c>
      <c r="I8" s="12">
        <v>1418.42</v>
      </c>
      <c r="J8" s="114">
        <f t="shared" si="0"/>
        <v>69.4</v>
      </c>
      <c r="K8" s="112">
        <v>750000</v>
      </c>
      <c r="L8" s="12">
        <v>744651.34</v>
      </c>
      <c r="M8" s="12">
        <v>1928.15</v>
      </c>
      <c r="N8" s="114">
        <f t="shared" si="1"/>
        <v>99.5</v>
      </c>
      <c r="O8" s="42">
        <f t="shared" si="2"/>
        <v>105.2</v>
      </c>
    </row>
    <row r="9" spans="1:15" ht="15.75" customHeight="1">
      <c r="A9" s="11" t="s">
        <v>19</v>
      </c>
      <c r="B9" s="112">
        <v>200000</v>
      </c>
      <c r="C9" s="112">
        <v>200000</v>
      </c>
      <c r="D9" s="12">
        <v>97174.18</v>
      </c>
      <c r="E9" s="12">
        <v>92.08</v>
      </c>
      <c r="F9" s="114">
        <f>ROUND((D9+E9)/(C9/100),1)</f>
        <v>48.6</v>
      </c>
      <c r="G9" s="112">
        <v>200000</v>
      </c>
      <c r="H9" s="12">
        <v>140746.04</v>
      </c>
      <c r="I9" s="12">
        <v>149.28</v>
      </c>
      <c r="J9" s="114">
        <f t="shared" si="0"/>
        <v>70.4</v>
      </c>
      <c r="K9" s="112">
        <v>200000</v>
      </c>
      <c r="L9" s="12">
        <v>198202.37</v>
      </c>
      <c r="M9" s="12">
        <v>201.57</v>
      </c>
      <c r="N9" s="114">
        <f t="shared" si="1"/>
        <v>99.2</v>
      </c>
      <c r="O9" s="42">
        <f t="shared" si="2"/>
        <v>99.2</v>
      </c>
    </row>
    <row r="10" spans="1:15" ht="15.75" customHeight="1">
      <c r="A10" s="11" t="s">
        <v>20</v>
      </c>
      <c r="B10" s="112"/>
      <c r="C10" s="112"/>
      <c r="D10" s="12"/>
      <c r="E10" s="12"/>
      <c r="F10" s="114"/>
      <c r="G10" s="112"/>
      <c r="H10" s="12"/>
      <c r="I10" s="12"/>
      <c r="J10" s="114" t="e">
        <f t="shared" si="0"/>
        <v>#DIV/0!</v>
      </c>
      <c r="K10" s="112"/>
      <c r="L10" s="12"/>
      <c r="M10" s="12"/>
      <c r="N10" s="114" t="e">
        <f t="shared" si="1"/>
        <v>#DIV/0!</v>
      </c>
      <c r="O10" s="42" t="e">
        <f t="shared" si="2"/>
        <v>#DIV/0!</v>
      </c>
    </row>
    <row r="11" spans="1:15" ht="15.75" customHeight="1">
      <c r="A11" s="11" t="s">
        <v>21</v>
      </c>
      <c r="B11" s="112"/>
      <c r="C11" s="112"/>
      <c r="D11" s="12"/>
      <c r="E11" s="12"/>
      <c r="F11" s="114"/>
      <c r="G11" s="112"/>
      <c r="H11" s="12"/>
      <c r="I11" s="12"/>
      <c r="J11" s="114" t="e">
        <f t="shared" si="0"/>
        <v>#DIV/0!</v>
      </c>
      <c r="K11" s="112"/>
      <c r="L11" s="12"/>
      <c r="M11" s="12"/>
      <c r="N11" s="114" t="e">
        <f t="shared" si="1"/>
        <v>#DIV/0!</v>
      </c>
      <c r="O11" s="42" t="e">
        <f t="shared" si="2"/>
        <v>#DIV/0!</v>
      </c>
    </row>
    <row r="12" spans="1:15" ht="15.75" customHeight="1">
      <c r="A12" s="11" t="s">
        <v>22</v>
      </c>
      <c r="B12" s="112"/>
      <c r="C12" s="112"/>
      <c r="D12" s="12"/>
      <c r="E12" s="12"/>
      <c r="F12" s="114"/>
      <c r="G12" s="112"/>
      <c r="H12" s="12"/>
      <c r="I12" s="12"/>
      <c r="J12" s="114" t="e">
        <f t="shared" si="0"/>
        <v>#DIV/0!</v>
      </c>
      <c r="K12" s="112"/>
      <c r="L12" s="12"/>
      <c r="M12" s="12"/>
      <c r="N12" s="114" t="e">
        <f t="shared" si="1"/>
        <v>#DIV/0!</v>
      </c>
      <c r="O12" s="42" t="e">
        <f t="shared" si="2"/>
        <v>#DIV/0!</v>
      </c>
    </row>
    <row r="13" spans="1:15" ht="15.75" customHeight="1">
      <c r="A13" s="11" t="s">
        <v>77</v>
      </c>
      <c r="B13" s="112"/>
      <c r="C13" s="112"/>
      <c r="D13" s="12"/>
      <c r="E13" s="12"/>
      <c r="F13" s="114"/>
      <c r="G13" s="112"/>
      <c r="H13" s="12"/>
      <c r="I13" s="12"/>
      <c r="J13" s="114" t="e">
        <f t="shared" si="0"/>
        <v>#DIV/0!</v>
      </c>
      <c r="K13" s="112"/>
      <c r="L13" s="12"/>
      <c r="M13" s="12"/>
      <c r="N13" s="114" t="e">
        <f t="shared" si="1"/>
        <v>#DIV/0!</v>
      </c>
      <c r="O13" s="42" t="e">
        <f t="shared" si="2"/>
        <v>#DIV/0!</v>
      </c>
    </row>
    <row r="14" spans="1:15" ht="15.75" customHeight="1">
      <c r="A14" s="11" t="s">
        <v>78</v>
      </c>
      <c r="B14" s="112"/>
      <c r="C14" s="112"/>
      <c r="D14" s="12"/>
      <c r="E14" s="12"/>
      <c r="F14" s="114"/>
      <c r="G14" s="112"/>
      <c r="H14" s="12"/>
      <c r="I14" s="12"/>
      <c r="J14" s="114" t="e">
        <f t="shared" si="0"/>
        <v>#DIV/0!</v>
      </c>
      <c r="K14" s="112"/>
      <c r="L14" s="12"/>
      <c r="M14" s="12"/>
      <c r="N14" s="114" t="e">
        <f t="shared" si="1"/>
        <v>#DIV/0!</v>
      </c>
      <c r="O14" s="42" t="e">
        <f t="shared" si="2"/>
        <v>#DIV/0!</v>
      </c>
    </row>
    <row r="15" spans="1:15" ht="15.75" customHeight="1">
      <c r="A15" s="11" t="s">
        <v>79</v>
      </c>
      <c r="B15" s="112"/>
      <c r="C15" s="112"/>
      <c r="D15" s="12"/>
      <c r="E15" s="12"/>
      <c r="F15" s="114"/>
      <c r="G15" s="112"/>
      <c r="H15" s="12"/>
      <c r="I15" s="12"/>
      <c r="J15" s="114" t="e">
        <f t="shared" si="0"/>
        <v>#DIV/0!</v>
      </c>
      <c r="K15" s="112"/>
      <c r="L15" s="12"/>
      <c r="M15" s="12"/>
      <c r="N15" s="114" t="e">
        <f t="shared" si="1"/>
        <v>#DIV/0!</v>
      </c>
      <c r="O15" s="42" t="e">
        <f t="shared" si="2"/>
        <v>#DIV/0!</v>
      </c>
    </row>
    <row r="16" spans="1:15" ht="15.75" customHeight="1">
      <c r="A16" s="11" t="s">
        <v>23</v>
      </c>
      <c r="B16" s="112">
        <v>250000</v>
      </c>
      <c r="C16" s="112">
        <v>250000</v>
      </c>
      <c r="D16" s="12">
        <v>184490.11</v>
      </c>
      <c r="E16" s="12">
        <v>3353.04</v>
      </c>
      <c r="F16" s="114">
        <f aca="true" t="shared" si="3" ref="F16:F21">ROUND((D16+E16)/(C16/100),1)</f>
        <v>75.1</v>
      </c>
      <c r="G16" s="112">
        <v>310000</v>
      </c>
      <c r="H16" s="12">
        <v>306321.53</v>
      </c>
      <c r="I16" s="12">
        <v>3691.46</v>
      </c>
      <c r="J16" s="114">
        <f t="shared" si="0"/>
        <v>100</v>
      </c>
      <c r="K16" s="112">
        <v>455000</v>
      </c>
      <c r="L16" s="12">
        <v>448028.32</v>
      </c>
      <c r="M16" s="12">
        <v>5414.86</v>
      </c>
      <c r="N16" s="114">
        <f t="shared" si="1"/>
        <v>99.7</v>
      </c>
      <c r="O16" s="42">
        <f t="shared" si="2"/>
        <v>181.4</v>
      </c>
    </row>
    <row r="17" spans="1:15" ht="15.75" customHeight="1">
      <c r="A17" s="11" t="s">
        <v>24</v>
      </c>
      <c r="B17" s="112">
        <v>35000</v>
      </c>
      <c r="C17" s="112">
        <v>35000</v>
      </c>
      <c r="D17" s="12">
        <v>9257</v>
      </c>
      <c r="E17" s="12"/>
      <c r="F17" s="114">
        <f t="shared" si="3"/>
        <v>26.4</v>
      </c>
      <c r="G17" s="112">
        <v>35000</v>
      </c>
      <c r="H17" s="12">
        <v>10061</v>
      </c>
      <c r="I17" s="12"/>
      <c r="J17" s="114">
        <f t="shared" si="0"/>
        <v>28.7</v>
      </c>
      <c r="K17" s="112">
        <v>35000</v>
      </c>
      <c r="L17" s="12">
        <v>17629</v>
      </c>
      <c r="M17" s="12"/>
      <c r="N17" s="114">
        <f t="shared" si="1"/>
        <v>50.4</v>
      </c>
      <c r="O17" s="42">
        <f t="shared" si="2"/>
        <v>50.4</v>
      </c>
    </row>
    <row r="18" spans="1:15" ht="15.75" customHeight="1">
      <c r="A18" s="11" t="s">
        <v>80</v>
      </c>
      <c r="B18" s="112">
        <v>30000</v>
      </c>
      <c r="C18" s="112">
        <v>30000</v>
      </c>
      <c r="D18" s="12">
        <v>13717.35</v>
      </c>
      <c r="E18" s="12"/>
      <c r="F18" s="114">
        <f t="shared" si="3"/>
        <v>45.7</v>
      </c>
      <c r="G18" s="112">
        <v>30000</v>
      </c>
      <c r="H18" s="12">
        <v>16930.35</v>
      </c>
      <c r="I18" s="12"/>
      <c r="J18" s="114">
        <f t="shared" si="0"/>
        <v>56.4</v>
      </c>
      <c r="K18" s="112">
        <v>30000</v>
      </c>
      <c r="L18" s="12">
        <v>25856.95</v>
      </c>
      <c r="M18" s="12"/>
      <c r="N18" s="114">
        <f t="shared" si="1"/>
        <v>86.2</v>
      </c>
      <c r="O18" s="42">
        <f t="shared" si="2"/>
        <v>86.2</v>
      </c>
    </row>
    <row r="19" spans="1:15" ht="15.75" customHeight="1">
      <c r="A19" s="11" t="s">
        <v>25</v>
      </c>
      <c r="B19" s="112">
        <v>1850000</v>
      </c>
      <c r="C19" s="112">
        <v>1850000</v>
      </c>
      <c r="D19" s="12">
        <v>952904.48</v>
      </c>
      <c r="E19" s="12">
        <v>12654.33</v>
      </c>
      <c r="F19" s="114">
        <f t="shared" si="3"/>
        <v>52.2</v>
      </c>
      <c r="G19" s="112">
        <v>1694000</v>
      </c>
      <c r="H19" s="12">
        <v>1292709.85</v>
      </c>
      <c r="I19" s="12">
        <v>22576.17</v>
      </c>
      <c r="J19" s="114">
        <f t="shared" si="0"/>
        <v>77.6</v>
      </c>
      <c r="K19" s="112">
        <v>1750000</v>
      </c>
      <c r="L19" s="12">
        <v>1667908.86</v>
      </c>
      <c r="M19" s="12">
        <v>33232.37</v>
      </c>
      <c r="N19" s="114">
        <f t="shared" si="1"/>
        <v>97.2</v>
      </c>
      <c r="O19" s="42">
        <f t="shared" si="2"/>
        <v>92</v>
      </c>
    </row>
    <row r="20" spans="1:15" ht="15.75" customHeight="1">
      <c r="A20" s="11" t="s">
        <v>26</v>
      </c>
      <c r="B20" s="112">
        <v>29180000</v>
      </c>
      <c r="C20" s="112">
        <v>29180000</v>
      </c>
      <c r="D20" s="12">
        <v>13347619.21</v>
      </c>
      <c r="E20" s="12">
        <v>191021.63</v>
      </c>
      <c r="F20" s="114">
        <f t="shared" si="3"/>
        <v>46.4</v>
      </c>
      <c r="G20" s="112">
        <v>29566000</v>
      </c>
      <c r="H20" s="12">
        <v>21018374.17</v>
      </c>
      <c r="I20" s="12">
        <v>290617.3</v>
      </c>
      <c r="J20" s="114">
        <f t="shared" si="0"/>
        <v>72.1</v>
      </c>
      <c r="K20" s="112">
        <v>29566000</v>
      </c>
      <c r="L20" s="12">
        <v>28952459.86</v>
      </c>
      <c r="M20" s="12">
        <v>382855.9</v>
      </c>
      <c r="N20" s="114">
        <f t="shared" si="1"/>
        <v>99.2</v>
      </c>
      <c r="O20" s="42">
        <f t="shared" si="2"/>
        <v>100.5</v>
      </c>
    </row>
    <row r="21" spans="1:15" ht="15.75" customHeight="1">
      <c r="A21" s="11" t="s">
        <v>27</v>
      </c>
      <c r="B21" s="112">
        <v>6000</v>
      </c>
      <c r="C21" s="112">
        <v>6000</v>
      </c>
      <c r="D21" s="12">
        <v>1420</v>
      </c>
      <c r="E21" s="12"/>
      <c r="F21" s="114">
        <f t="shared" si="3"/>
        <v>23.7</v>
      </c>
      <c r="G21" s="112">
        <v>6000</v>
      </c>
      <c r="H21" s="12">
        <v>1720</v>
      </c>
      <c r="I21" s="12"/>
      <c r="J21" s="114">
        <f t="shared" si="0"/>
        <v>28.7</v>
      </c>
      <c r="K21" s="112">
        <v>6000</v>
      </c>
      <c r="L21" s="12">
        <v>1930</v>
      </c>
      <c r="M21" s="12"/>
      <c r="N21" s="114">
        <f t="shared" si="1"/>
        <v>32.2</v>
      </c>
      <c r="O21" s="42">
        <f t="shared" si="2"/>
        <v>32.2</v>
      </c>
    </row>
    <row r="22" spans="1:15" ht="15.75" customHeight="1">
      <c r="A22" s="11" t="s">
        <v>28</v>
      </c>
      <c r="B22" s="112"/>
      <c r="C22" s="112"/>
      <c r="D22" s="12"/>
      <c r="E22" s="12"/>
      <c r="F22" s="114"/>
      <c r="G22" s="112"/>
      <c r="H22" s="12"/>
      <c r="I22" s="12"/>
      <c r="J22" s="114" t="e">
        <f t="shared" si="0"/>
        <v>#DIV/0!</v>
      </c>
      <c r="K22" s="112"/>
      <c r="L22" s="12"/>
      <c r="M22" s="12"/>
      <c r="N22" s="114" t="e">
        <f t="shared" si="1"/>
        <v>#DIV/0!</v>
      </c>
      <c r="O22" s="42" t="e">
        <f t="shared" si="2"/>
        <v>#DIV/0!</v>
      </c>
    </row>
    <row r="23" spans="1:15" ht="15.75" customHeight="1">
      <c r="A23" s="11" t="s">
        <v>29</v>
      </c>
      <c r="B23" s="112"/>
      <c r="C23" s="112"/>
      <c r="D23" s="12"/>
      <c r="E23" s="12"/>
      <c r="F23" s="114"/>
      <c r="G23" s="112"/>
      <c r="H23" s="12"/>
      <c r="I23" s="12"/>
      <c r="J23" s="114" t="e">
        <f t="shared" si="0"/>
        <v>#DIV/0!</v>
      </c>
      <c r="K23" s="112"/>
      <c r="L23" s="12">
        <v>342</v>
      </c>
      <c r="M23" s="12"/>
      <c r="N23" s="114" t="e">
        <f t="shared" si="1"/>
        <v>#DIV/0!</v>
      </c>
      <c r="O23" s="42" t="e">
        <f t="shared" si="2"/>
        <v>#DIV/0!</v>
      </c>
    </row>
    <row r="24" spans="1:15" ht="15.75" customHeight="1">
      <c r="A24" s="11" t="s">
        <v>30</v>
      </c>
      <c r="B24" s="112"/>
      <c r="C24" s="112"/>
      <c r="D24" s="12"/>
      <c r="E24" s="12"/>
      <c r="F24" s="114"/>
      <c r="G24" s="112"/>
      <c r="H24" s="12"/>
      <c r="I24" s="12"/>
      <c r="J24" s="114" t="e">
        <f t="shared" si="0"/>
        <v>#DIV/0!</v>
      </c>
      <c r="K24" s="112"/>
      <c r="L24" s="12"/>
      <c r="M24" s="12"/>
      <c r="N24" s="114" t="e">
        <f t="shared" si="1"/>
        <v>#DIV/0!</v>
      </c>
      <c r="O24" s="42" t="e">
        <f t="shared" si="2"/>
        <v>#DIV/0!</v>
      </c>
    </row>
    <row r="25" spans="1:15" ht="15.75" customHeight="1">
      <c r="A25" s="11" t="s">
        <v>75</v>
      </c>
      <c r="B25" s="112"/>
      <c r="C25" s="112"/>
      <c r="D25" s="12"/>
      <c r="E25" s="12"/>
      <c r="F25" s="114"/>
      <c r="G25" s="112"/>
      <c r="H25" s="12"/>
      <c r="I25" s="12"/>
      <c r="J25" s="114" t="e">
        <f t="shared" si="0"/>
        <v>#DIV/0!</v>
      </c>
      <c r="K25" s="112"/>
      <c r="L25" s="12"/>
      <c r="M25" s="12"/>
      <c r="N25" s="114" t="e">
        <f t="shared" si="1"/>
        <v>#DIV/0!</v>
      </c>
      <c r="O25" s="42" t="e">
        <f t="shared" si="2"/>
        <v>#DIV/0!</v>
      </c>
    </row>
    <row r="26" spans="1:15" ht="15.75" customHeight="1">
      <c r="A26" s="11" t="s">
        <v>31</v>
      </c>
      <c r="B26" s="112"/>
      <c r="C26" s="112"/>
      <c r="D26" s="12"/>
      <c r="E26" s="12"/>
      <c r="F26" s="114"/>
      <c r="G26" s="112"/>
      <c r="H26" s="12"/>
      <c r="I26" s="12"/>
      <c r="J26" s="114" t="e">
        <f t="shared" si="0"/>
        <v>#DIV/0!</v>
      </c>
      <c r="K26" s="112"/>
      <c r="L26" s="12"/>
      <c r="M26" s="12"/>
      <c r="N26" s="114" t="e">
        <f t="shared" si="1"/>
        <v>#DIV/0!</v>
      </c>
      <c r="O26" s="42" t="e">
        <f t="shared" si="2"/>
        <v>#DIV/0!</v>
      </c>
    </row>
    <row r="27" spans="1:15" ht="15.75" customHeight="1">
      <c r="A27" s="11" t="s">
        <v>32</v>
      </c>
      <c r="B27" s="112">
        <v>0</v>
      </c>
      <c r="C27" s="112">
        <v>0</v>
      </c>
      <c r="D27" s="12">
        <v>2055</v>
      </c>
      <c r="E27" s="12"/>
      <c r="F27" s="114"/>
      <c r="G27" s="112">
        <v>0</v>
      </c>
      <c r="H27" s="12">
        <v>2055</v>
      </c>
      <c r="I27" s="12"/>
      <c r="J27" s="114" t="e">
        <f t="shared" si="0"/>
        <v>#DIV/0!</v>
      </c>
      <c r="K27" s="112">
        <v>0</v>
      </c>
      <c r="L27" s="12">
        <v>2055</v>
      </c>
      <c r="M27" s="12"/>
      <c r="N27" s="114" t="e">
        <f t="shared" si="1"/>
        <v>#DIV/0!</v>
      </c>
      <c r="O27" s="42" t="e">
        <f t="shared" si="2"/>
        <v>#DIV/0!</v>
      </c>
    </row>
    <row r="28" spans="1:15" ht="15.75" customHeight="1">
      <c r="A28" s="11" t="s">
        <v>81</v>
      </c>
      <c r="B28" s="112"/>
      <c r="C28" s="112"/>
      <c r="D28" s="12"/>
      <c r="E28" s="12"/>
      <c r="F28" s="114"/>
      <c r="G28" s="112"/>
      <c r="H28" s="12"/>
      <c r="I28" s="12"/>
      <c r="J28" s="114" t="e">
        <f t="shared" si="0"/>
        <v>#DIV/0!</v>
      </c>
      <c r="K28" s="112"/>
      <c r="L28" s="12"/>
      <c r="M28" s="12"/>
      <c r="N28" s="114" t="e">
        <f t="shared" si="1"/>
        <v>#DIV/0!</v>
      </c>
      <c r="O28" s="42" t="e">
        <f t="shared" si="2"/>
        <v>#DIV/0!</v>
      </c>
    </row>
    <row r="29" spans="1:15" ht="15.75" customHeight="1">
      <c r="A29" s="11" t="s">
        <v>33</v>
      </c>
      <c r="B29" s="112">
        <v>200000</v>
      </c>
      <c r="C29" s="112">
        <v>200000</v>
      </c>
      <c r="D29" s="12">
        <v>105469.78</v>
      </c>
      <c r="E29" s="12">
        <v>115.31</v>
      </c>
      <c r="F29" s="114">
        <f>ROUND((D29+E29)/(C29/100),1)</f>
        <v>52.8</v>
      </c>
      <c r="G29" s="112">
        <v>720000</v>
      </c>
      <c r="H29" s="12">
        <v>551501.2</v>
      </c>
      <c r="I29" s="12">
        <v>187.16</v>
      </c>
      <c r="J29" s="114">
        <f t="shared" si="0"/>
        <v>76.6</v>
      </c>
      <c r="K29" s="112">
        <v>780000</v>
      </c>
      <c r="L29" s="12">
        <v>764918.48</v>
      </c>
      <c r="M29" s="12">
        <v>252.88</v>
      </c>
      <c r="N29" s="114">
        <f t="shared" si="1"/>
        <v>98.1</v>
      </c>
      <c r="O29" s="42">
        <f t="shared" si="2"/>
        <v>382.6</v>
      </c>
    </row>
    <row r="30" spans="1:15" ht="15.75" customHeight="1">
      <c r="A30" s="11" t="s">
        <v>34</v>
      </c>
      <c r="B30" s="112">
        <v>1330000</v>
      </c>
      <c r="C30" s="112">
        <v>1330000</v>
      </c>
      <c r="D30" s="12">
        <v>660791.87</v>
      </c>
      <c r="E30" s="12">
        <v>1497.93</v>
      </c>
      <c r="F30" s="114">
        <f>ROUND((D30+E30)/(C30/100),1)</f>
        <v>49.8</v>
      </c>
      <c r="G30" s="112">
        <v>1330000</v>
      </c>
      <c r="H30" s="12">
        <v>983561.68</v>
      </c>
      <c r="I30" s="12">
        <v>2431.12</v>
      </c>
      <c r="J30" s="114">
        <f t="shared" si="0"/>
        <v>74.1</v>
      </c>
      <c r="K30" s="112">
        <v>1330000</v>
      </c>
      <c r="L30" s="12">
        <v>1322434.27</v>
      </c>
      <c r="M30" s="12">
        <v>3284.53</v>
      </c>
      <c r="N30" s="114">
        <f t="shared" si="1"/>
        <v>99.7</v>
      </c>
      <c r="O30" s="42">
        <f t="shared" si="2"/>
        <v>99.7</v>
      </c>
    </row>
    <row r="31" spans="1:15" ht="15.75" customHeight="1">
      <c r="A31" s="11" t="s">
        <v>82</v>
      </c>
      <c r="B31" s="112"/>
      <c r="C31" s="112"/>
      <c r="D31" s="12"/>
      <c r="E31" s="12"/>
      <c r="F31" s="114"/>
      <c r="G31" s="112"/>
      <c r="H31" s="12"/>
      <c r="I31" s="12"/>
      <c r="J31" s="114" t="e">
        <f t="shared" si="0"/>
        <v>#DIV/0!</v>
      </c>
      <c r="K31" s="112"/>
      <c r="L31" s="12"/>
      <c r="M31" s="12"/>
      <c r="N31" s="114" t="e">
        <f t="shared" si="1"/>
        <v>#DIV/0!</v>
      </c>
      <c r="O31" s="42" t="e">
        <f t="shared" si="2"/>
        <v>#DIV/0!</v>
      </c>
    </row>
    <row r="32" spans="1:15" ht="15.75" customHeight="1">
      <c r="A32" s="11" t="s">
        <v>35</v>
      </c>
      <c r="B32" s="112"/>
      <c r="C32" s="112"/>
      <c r="D32" s="12"/>
      <c r="E32" s="12"/>
      <c r="F32" s="114"/>
      <c r="G32" s="112"/>
      <c r="H32" s="12"/>
      <c r="I32" s="12"/>
      <c r="J32" s="114" t="e">
        <f t="shared" si="0"/>
        <v>#DIV/0!</v>
      </c>
      <c r="K32" s="112"/>
      <c r="L32" s="12"/>
      <c r="M32" s="12"/>
      <c r="N32" s="114" t="e">
        <f t="shared" si="1"/>
        <v>#DIV/0!</v>
      </c>
      <c r="O32" s="42" t="e">
        <f t="shared" si="2"/>
        <v>#DIV/0!</v>
      </c>
    </row>
    <row r="33" spans="1:15" ht="15.75" customHeight="1">
      <c r="A33" s="11" t="s">
        <v>83</v>
      </c>
      <c r="B33" s="112"/>
      <c r="C33" s="112"/>
      <c r="D33" s="12"/>
      <c r="E33" s="12"/>
      <c r="F33" s="114"/>
      <c r="G33" s="112"/>
      <c r="H33" s="12"/>
      <c r="I33" s="12"/>
      <c r="J33" s="114" t="e">
        <f t="shared" si="0"/>
        <v>#DIV/0!</v>
      </c>
      <c r="K33" s="112"/>
      <c r="L33" s="12">
        <v>502.1</v>
      </c>
      <c r="M33" s="12"/>
      <c r="N33" s="114" t="e">
        <f t="shared" si="1"/>
        <v>#DIV/0!</v>
      </c>
      <c r="O33" s="42" t="e">
        <f t="shared" si="2"/>
        <v>#DIV/0!</v>
      </c>
    </row>
    <row r="34" spans="1:15" ht="15.75" customHeight="1">
      <c r="A34" s="11" t="s">
        <v>36</v>
      </c>
      <c r="B34" s="112"/>
      <c r="C34" s="112"/>
      <c r="D34" s="12"/>
      <c r="E34" s="12"/>
      <c r="F34" s="114"/>
      <c r="G34" s="112"/>
      <c r="H34" s="12"/>
      <c r="I34" s="12"/>
      <c r="J34" s="114" t="e">
        <f t="shared" si="0"/>
        <v>#DIV/0!</v>
      </c>
      <c r="K34" s="112"/>
      <c r="L34" s="12"/>
      <c r="M34" s="12"/>
      <c r="N34" s="114" t="e">
        <f t="shared" si="1"/>
        <v>#DIV/0!</v>
      </c>
      <c r="O34" s="42" t="e">
        <f t="shared" si="2"/>
        <v>#DIV/0!</v>
      </c>
    </row>
    <row r="35" spans="1:15" ht="15.75" customHeight="1">
      <c r="A35" s="11" t="s">
        <v>84</v>
      </c>
      <c r="B35" s="112">
        <v>400000</v>
      </c>
      <c r="C35" s="112">
        <v>400000</v>
      </c>
      <c r="D35" s="12">
        <v>224388.22</v>
      </c>
      <c r="E35" s="12"/>
      <c r="F35" s="114">
        <f>ROUND((D35+E35)/(C35/100),1)</f>
        <v>56.1</v>
      </c>
      <c r="G35" s="112">
        <v>400000</v>
      </c>
      <c r="H35" s="12">
        <v>333420.94</v>
      </c>
      <c r="I35" s="12">
        <v>199.37</v>
      </c>
      <c r="J35" s="114">
        <f>ROUND((H35+I35)/(G35/100),1)</f>
        <v>83.4</v>
      </c>
      <c r="K35" s="112">
        <v>400000</v>
      </c>
      <c r="L35" s="12">
        <v>407786.54</v>
      </c>
      <c r="M35" s="12">
        <v>199.37</v>
      </c>
      <c r="N35" s="114">
        <f>ROUND((L35+M35)/(K35/100),1)</f>
        <v>102</v>
      </c>
      <c r="O35" s="42">
        <f t="shared" si="2"/>
        <v>102</v>
      </c>
    </row>
    <row r="36" spans="1:15" ht="15.75" customHeight="1">
      <c r="A36" s="11" t="s">
        <v>37</v>
      </c>
      <c r="B36" s="117"/>
      <c r="C36" s="117"/>
      <c r="D36" s="119"/>
      <c r="E36" s="119"/>
      <c r="F36" s="120"/>
      <c r="G36" s="121"/>
      <c r="H36" s="119"/>
      <c r="I36" s="119"/>
      <c r="J36" s="120" t="e">
        <f>ROUND((H36+I36)/(G36/100),1)</f>
        <v>#DIV/0!</v>
      </c>
      <c r="K36" s="121"/>
      <c r="L36" s="119"/>
      <c r="M36" s="119"/>
      <c r="N36" s="120" t="e">
        <f>ROUND((L36+M36)/(K36/100),1)</f>
        <v>#DIV/0!</v>
      </c>
      <c r="O36" s="42" t="e">
        <f t="shared" si="2"/>
        <v>#DIV/0!</v>
      </c>
    </row>
    <row r="37" spans="1:15" ht="15.75" customHeight="1" thickBot="1">
      <c r="A37" s="13" t="s">
        <v>38</v>
      </c>
      <c r="B37" s="123"/>
      <c r="C37" s="123"/>
      <c r="D37" s="125"/>
      <c r="E37" s="125"/>
      <c r="F37" s="120"/>
      <c r="G37" s="125"/>
      <c r="H37" s="125"/>
      <c r="I37" s="125"/>
      <c r="J37" s="120" t="e">
        <f>ROUND((H37+I37)/(G37/100),1)</f>
        <v>#DIV/0!</v>
      </c>
      <c r="K37" s="125"/>
      <c r="L37" s="125"/>
      <c r="M37" s="125"/>
      <c r="N37" s="120" t="e">
        <f>ROUND((L37+M37)/(K37/100),1)</f>
        <v>#DIV/0!</v>
      </c>
      <c r="O37" s="42" t="e">
        <f t="shared" si="2"/>
        <v>#DIV/0!</v>
      </c>
    </row>
    <row r="38" spans="1:15" ht="15.75" customHeight="1" thickBot="1">
      <c r="A38" s="14" t="s">
        <v>39</v>
      </c>
      <c r="B38" s="106">
        <f>SUM(B6:B37)</f>
        <v>41672000</v>
      </c>
      <c r="C38" s="126">
        <f>SUM(C6:C37)</f>
        <v>41747000</v>
      </c>
      <c r="D38" s="129">
        <f>SUM(D6:D37)</f>
        <v>19740430.080000002</v>
      </c>
      <c r="E38" s="127">
        <f>SUM(E6:E36)</f>
        <v>262827.21</v>
      </c>
      <c r="F38" s="128">
        <f>ROUND((D38+E38)/(C38/100),1)</f>
        <v>47.9</v>
      </c>
      <c r="G38" s="106">
        <f>SUM(G6:G37)</f>
        <v>42267000</v>
      </c>
      <c r="H38" s="129">
        <f>SUM(H6:H37)</f>
        <v>30324741.880000003</v>
      </c>
      <c r="I38" s="129">
        <f>SUM(I6:I36)</f>
        <v>398768.1</v>
      </c>
      <c r="J38" s="128">
        <f t="shared" si="0"/>
        <v>72.7</v>
      </c>
      <c r="K38" s="106">
        <f>SUM(K6:K37)</f>
        <v>42867000</v>
      </c>
      <c r="L38" s="129">
        <f>SUM(L6:L37)</f>
        <v>41682262.08</v>
      </c>
      <c r="M38" s="127">
        <f>SUM(M6:M36)</f>
        <v>526189.3200000001</v>
      </c>
      <c r="N38" s="128">
        <f t="shared" si="1"/>
        <v>98.5</v>
      </c>
      <c r="O38" s="42">
        <f t="shared" si="2"/>
        <v>101.3</v>
      </c>
    </row>
    <row r="39" spans="1:14" ht="15" customHeight="1">
      <c r="A39" s="15"/>
      <c r="B39" s="144"/>
      <c r="C39" s="144"/>
      <c r="F39" s="15"/>
      <c r="G39" s="144"/>
      <c r="J39" s="15"/>
      <c r="K39" s="145"/>
      <c r="N39" s="15"/>
    </row>
    <row r="40" spans="1:14" ht="15" customHeight="1">
      <c r="A40" s="15"/>
      <c r="B40" s="144"/>
      <c r="C40" s="144"/>
      <c r="F40" s="15"/>
      <c r="G40" s="144"/>
      <c r="J40" s="15"/>
      <c r="K40" s="145"/>
      <c r="N40" s="15"/>
    </row>
    <row r="44" spans="1:14" ht="16.5" thickBot="1">
      <c r="A44" s="2" t="s">
        <v>57</v>
      </c>
      <c r="B44" s="100" t="s">
        <v>1</v>
      </c>
      <c r="C44" s="100"/>
      <c r="D44" s="103"/>
      <c r="F44" s="2"/>
      <c r="G44" s="100"/>
      <c r="H44" s="103"/>
      <c r="J44" s="2"/>
      <c r="K44" s="100"/>
      <c r="L44" s="103"/>
      <c r="M44" s="103"/>
      <c r="N44" s="2"/>
    </row>
    <row r="45" spans="1:15" ht="15">
      <c r="A45" s="3" t="s">
        <v>2</v>
      </c>
      <c r="B45" s="153" t="s">
        <v>3</v>
      </c>
      <c r="C45" s="139" t="s">
        <v>4</v>
      </c>
      <c r="D45" s="154" t="s">
        <v>5</v>
      </c>
      <c r="E45" s="155"/>
      <c r="F45" s="48" t="s">
        <v>6</v>
      </c>
      <c r="G45" s="86" t="s">
        <v>4</v>
      </c>
      <c r="H45" s="87" t="s">
        <v>7</v>
      </c>
      <c r="I45" s="154"/>
      <c r="J45" s="48" t="s">
        <v>6</v>
      </c>
      <c r="K45" s="156" t="s">
        <v>4</v>
      </c>
      <c r="L45" s="87" t="s">
        <v>8</v>
      </c>
      <c r="M45" s="154"/>
      <c r="N45" s="48" t="s">
        <v>6</v>
      </c>
      <c r="O45" s="48" t="s">
        <v>6</v>
      </c>
    </row>
    <row r="46" spans="1:15" ht="15.75" thickBot="1">
      <c r="A46" s="6"/>
      <c r="B46" s="157" t="s">
        <v>9</v>
      </c>
      <c r="C46" s="141" t="s">
        <v>10</v>
      </c>
      <c r="D46" s="102" t="s">
        <v>11</v>
      </c>
      <c r="E46" s="158" t="s">
        <v>12</v>
      </c>
      <c r="F46" s="49" t="s">
        <v>13</v>
      </c>
      <c r="G46" s="89" t="s">
        <v>14</v>
      </c>
      <c r="H46" s="90" t="s">
        <v>11</v>
      </c>
      <c r="I46" s="159" t="s">
        <v>12</v>
      </c>
      <c r="J46" s="49" t="s">
        <v>13</v>
      </c>
      <c r="K46" s="160" t="s">
        <v>15</v>
      </c>
      <c r="L46" s="90" t="s">
        <v>11</v>
      </c>
      <c r="M46" s="159" t="s">
        <v>12</v>
      </c>
      <c r="N46" s="49" t="s">
        <v>13</v>
      </c>
      <c r="O46" s="178" t="s">
        <v>74</v>
      </c>
    </row>
    <row r="47" spans="1:15" ht="15">
      <c r="A47" s="51" t="s">
        <v>86</v>
      </c>
      <c r="B47" s="42"/>
      <c r="C47" s="43"/>
      <c r="D47" s="52"/>
      <c r="E47" s="190"/>
      <c r="F47" s="54"/>
      <c r="G47" s="43"/>
      <c r="H47" s="52"/>
      <c r="I47" s="190"/>
      <c r="J47" s="54" t="e">
        <f>ROUND((H47+I47)/(G47/100),1)</f>
        <v>#DIV/0!</v>
      </c>
      <c r="K47" s="43"/>
      <c r="L47" s="52"/>
      <c r="M47" s="53"/>
      <c r="N47" s="54" t="e">
        <f>ROUND((L47+M47)/(K47/100),1)</f>
        <v>#DIV/0!</v>
      </c>
      <c r="O47" s="42" t="e">
        <f aca="true" t="shared" si="4" ref="O47:O73">ROUND((L47+M47)/(B47/100),1)</f>
        <v>#DIV/0!</v>
      </c>
    </row>
    <row r="48" spans="1:15" ht="15">
      <c r="A48" s="58" t="s">
        <v>87</v>
      </c>
      <c r="B48" s="191">
        <v>18950600</v>
      </c>
      <c r="C48" s="191">
        <v>18950600</v>
      </c>
      <c r="D48" s="59">
        <v>8782032.22</v>
      </c>
      <c r="E48" s="60">
        <v>230463</v>
      </c>
      <c r="F48" s="61">
        <f>ROUND((D48+E48)/(C48/100),1)</f>
        <v>47.6</v>
      </c>
      <c r="G48" s="191">
        <v>19463600</v>
      </c>
      <c r="H48" s="59">
        <v>13515313.98</v>
      </c>
      <c r="I48" s="192">
        <v>346440</v>
      </c>
      <c r="J48" s="61">
        <f aca="true" t="shared" si="5" ref="J48:J73">ROUND((H48+I48)/(G48/100),1)</f>
        <v>71.2</v>
      </c>
      <c r="K48" s="191">
        <v>19463600</v>
      </c>
      <c r="L48" s="59">
        <v>18319871.96</v>
      </c>
      <c r="M48" s="60">
        <v>484063</v>
      </c>
      <c r="N48" s="61">
        <f aca="true" t="shared" si="6" ref="N48:N73">ROUND((L48+M48)/(K48/100),1)</f>
        <v>96.6</v>
      </c>
      <c r="O48" s="42">
        <f t="shared" si="4"/>
        <v>99.2</v>
      </c>
    </row>
    <row r="49" spans="1:15" ht="15">
      <c r="A49" s="58" t="s">
        <v>58</v>
      </c>
      <c r="B49" s="191"/>
      <c r="C49" s="191"/>
      <c r="D49" s="59"/>
      <c r="E49" s="60"/>
      <c r="F49" s="61"/>
      <c r="G49" s="191"/>
      <c r="H49" s="59"/>
      <c r="I49" s="192"/>
      <c r="J49" s="61" t="e">
        <f t="shared" si="5"/>
        <v>#DIV/0!</v>
      </c>
      <c r="K49" s="191"/>
      <c r="L49" s="59"/>
      <c r="M49" s="60"/>
      <c r="N49" s="61" t="e">
        <f t="shared" si="6"/>
        <v>#DIV/0!</v>
      </c>
      <c r="O49" s="42" t="e">
        <f t="shared" si="4"/>
        <v>#DIV/0!</v>
      </c>
    </row>
    <row r="50" spans="1:15" ht="15">
      <c r="A50" s="58" t="s">
        <v>88</v>
      </c>
      <c r="B50" s="191">
        <v>45000</v>
      </c>
      <c r="C50" s="191">
        <v>45000</v>
      </c>
      <c r="D50" s="59">
        <v>0</v>
      </c>
      <c r="E50" s="60">
        <v>23567</v>
      </c>
      <c r="F50" s="61">
        <f>ROUND((D50+E50)/(C50/100),1)</f>
        <v>52.4</v>
      </c>
      <c r="G50" s="191">
        <v>45000</v>
      </c>
      <c r="H50" s="59"/>
      <c r="I50" s="192">
        <v>36167</v>
      </c>
      <c r="J50" s="61">
        <f t="shared" si="5"/>
        <v>80.4</v>
      </c>
      <c r="K50" s="191">
        <v>45000</v>
      </c>
      <c r="L50" s="59"/>
      <c r="M50" s="60">
        <v>46303</v>
      </c>
      <c r="N50" s="61">
        <f t="shared" si="6"/>
        <v>102.9</v>
      </c>
      <c r="O50" s="42">
        <f t="shared" si="4"/>
        <v>102.9</v>
      </c>
    </row>
    <row r="51" spans="1:15" ht="15">
      <c r="A51" s="58" t="s">
        <v>89</v>
      </c>
      <c r="B51" s="191"/>
      <c r="C51" s="191"/>
      <c r="D51" s="59"/>
      <c r="E51" s="60"/>
      <c r="F51" s="61"/>
      <c r="G51" s="191"/>
      <c r="H51" s="59"/>
      <c r="I51" s="192"/>
      <c r="J51" s="61" t="e">
        <f t="shared" si="5"/>
        <v>#DIV/0!</v>
      </c>
      <c r="K51" s="191"/>
      <c r="L51" s="59"/>
      <c r="M51" s="60"/>
      <c r="N51" s="61" t="e">
        <f t="shared" si="6"/>
        <v>#DIV/0!</v>
      </c>
      <c r="O51" s="42" t="e">
        <f t="shared" si="4"/>
        <v>#DIV/0!</v>
      </c>
    </row>
    <row r="52" spans="1:15" ht="15">
      <c r="A52" s="58" t="s">
        <v>59</v>
      </c>
      <c r="B52" s="191"/>
      <c r="C52" s="191"/>
      <c r="D52" s="59"/>
      <c r="E52" s="60"/>
      <c r="F52" s="61"/>
      <c r="G52" s="191"/>
      <c r="H52" s="59"/>
      <c r="I52" s="192"/>
      <c r="J52" s="61" t="e">
        <f t="shared" si="5"/>
        <v>#DIV/0!</v>
      </c>
      <c r="K52" s="191"/>
      <c r="L52" s="59"/>
      <c r="M52" s="60"/>
      <c r="N52" s="61" t="e">
        <f t="shared" si="6"/>
        <v>#DIV/0!</v>
      </c>
      <c r="O52" s="42" t="e">
        <f t="shared" si="4"/>
        <v>#DIV/0!</v>
      </c>
    </row>
    <row r="53" spans="1:15" ht="15">
      <c r="A53" s="58" t="s">
        <v>90</v>
      </c>
      <c r="B53" s="191"/>
      <c r="C53" s="191"/>
      <c r="D53" s="59"/>
      <c r="E53" s="60"/>
      <c r="F53" s="61"/>
      <c r="G53" s="191"/>
      <c r="H53" s="59"/>
      <c r="I53" s="192"/>
      <c r="J53" s="61" t="e">
        <f t="shared" si="5"/>
        <v>#DIV/0!</v>
      </c>
      <c r="K53" s="191"/>
      <c r="L53" s="59"/>
      <c r="M53" s="60"/>
      <c r="N53" s="61" t="e">
        <f t="shared" si="6"/>
        <v>#DIV/0!</v>
      </c>
      <c r="O53" s="42" t="e">
        <f t="shared" si="4"/>
        <v>#DIV/0!</v>
      </c>
    </row>
    <row r="54" spans="1:15" ht="15">
      <c r="A54" s="58" t="s">
        <v>91</v>
      </c>
      <c r="B54" s="191"/>
      <c r="C54" s="191"/>
      <c r="D54" s="59"/>
      <c r="E54" s="60"/>
      <c r="F54" s="61"/>
      <c r="G54" s="191"/>
      <c r="H54" s="59"/>
      <c r="I54" s="192"/>
      <c r="J54" s="61" t="e">
        <f t="shared" si="5"/>
        <v>#DIV/0!</v>
      </c>
      <c r="K54" s="191"/>
      <c r="L54" s="59"/>
      <c r="M54" s="60"/>
      <c r="N54" s="61" t="e">
        <f t="shared" si="6"/>
        <v>#DIV/0!</v>
      </c>
      <c r="O54" s="42" t="e">
        <f t="shared" si="4"/>
        <v>#DIV/0!</v>
      </c>
    </row>
    <row r="55" spans="1:15" ht="15">
      <c r="A55" s="58" t="s">
        <v>60</v>
      </c>
      <c r="B55" s="191"/>
      <c r="C55" s="191"/>
      <c r="D55" s="59"/>
      <c r="E55" s="60"/>
      <c r="F55" s="61"/>
      <c r="G55" s="191"/>
      <c r="H55" s="59"/>
      <c r="I55" s="192"/>
      <c r="J55" s="61" t="e">
        <f t="shared" si="5"/>
        <v>#DIV/0!</v>
      </c>
      <c r="K55" s="191"/>
      <c r="L55" s="59"/>
      <c r="M55" s="60"/>
      <c r="N55" s="61" t="e">
        <f t="shared" si="6"/>
        <v>#DIV/0!</v>
      </c>
      <c r="O55" s="42" t="e">
        <f t="shared" si="4"/>
        <v>#DIV/0!</v>
      </c>
    </row>
    <row r="56" spans="1:15" ht="15">
      <c r="A56" s="58" t="s">
        <v>61</v>
      </c>
      <c r="B56" s="191"/>
      <c r="C56" s="191"/>
      <c r="D56" s="59"/>
      <c r="E56" s="60"/>
      <c r="F56" s="61"/>
      <c r="G56" s="191"/>
      <c r="H56" s="59">
        <v>1000</v>
      </c>
      <c r="I56" s="192"/>
      <c r="J56" s="61" t="e">
        <f t="shared" si="5"/>
        <v>#DIV/0!</v>
      </c>
      <c r="K56" s="191"/>
      <c r="L56" s="59">
        <v>1000</v>
      </c>
      <c r="M56" s="60"/>
      <c r="N56" s="61" t="e">
        <f t="shared" si="6"/>
        <v>#DIV/0!</v>
      </c>
      <c r="O56" s="42" t="e">
        <f t="shared" si="4"/>
        <v>#DIV/0!</v>
      </c>
    </row>
    <row r="57" spans="1:15" ht="15">
      <c r="A57" s="58" t="s">
        <v>62</v>
      </c>
      <c r="B57" s="191">
        <v>270000</v>
      </c>
      <c r="C57" s="191">
        <v>270000</v>
      </c>
      <c r="D57" s="59">
        <v>136014.52</v>
      </c>
      <c r="E57" s="60"/>
      <c r="F57" s="61">
        <f>ROUND((D57+E57)/(C57/100),1)</f>
        <v>50.4</v>
      </c>
      <c r="G57" s="191">
        <v>270000</v>
      </c>
      <c r="H57" s="59">
        <v>193659.41</v>
      </c>
      <c r="I57" s="192"/>
      <c r="J57" s="61">
        <f t="shared" si="5"/>
        <v>71.7</v>
      </c>
      <c r="K57" s="191">
        <v>270000</v>
      </c>
      <c r="L57" s="59">
        <v>350320.93</v>
      </c>
      <c r="M57" s="60"/>
      <c r="N57" s="61">
        <f t="shared" si="6"/>
        <v>129.7</v>
      </c>
      <c r="O57" s="42">
        <f t="shared" si="4"/>
        <v>129.7</v>
      </c>
    </row>
    <row r="58" spans="1:15" ht="15">
      <c r="A58" s="58" t="s">
        <v>92</v>
      </c>
      <c r="B58" s="191">
        <v>30000</v>
      </c>
      <c r="C58" s="191">
        <v>30000</v>
      </c>
      <c r="D58" s="59">
        <v>11508.31</v>
      </c>
      <c r="E58" s="60"/>
      <c r="F58" s="61">
        <f>ROUND((D58+E58)/(C58/100),1)</f>
        <v>38.4</v>
      </c>
      <c r="G58" s="191">
        <v>30000</v>
      </c>
      <c r="H58" s="59">
        <v>21429.39</v>
      </c>
      <c r="I58" s="192"/>
      <c r="J58" s="61">
        <f t="shared" si="5"/>
        <v>71.4</v>
      </c>
      <c r="K58" s="191">
        <v>30000</v>
      </c>
      <c r="L58" s="59">
        <v>59376.38</v>
      </c>
      <c r="M58" s="60"/>
      <c r="N58" s="61">
        <f t="shared" si="6"/>
        <v>197.9</v>
      </c>
      <c r="O58" s="42">
        <f t="shared" si="4"/>
        <v>197.9</v>
      </c>
    </row>
    <row r="59" spans="1:15" ht="15">
      <c r="A59" s="58" t="s">
        <v>63</v>
      </c>
      <c r="B59" s="191">
        <v>3000</v>
      </c>
      <c r="C59" s="191">
        <v>3000</v>
      </c>
      <c r="D59" s="59">
        <v>1406.14</v>
      </c>
      <c r="E59" s="60"/>
      <c r="F59" s="61">
        <f>ROUND((D59+E59)/(C59/100),1)</f>
        <v>46.9</v>
      </c>
      <c r="G59" s="191">
        <v>10000</v>
      </c>
      <c r="H59" s="59">
        <v>6082.04</v>
      </c>
      <c r="I59" s="192"/>
      <c r="J59" s="61">
        <f t="shared" si="5"/>
        <v>60.8</v>
      </c>
      <c r="K59" s="191">
        <v>10000</v>
      </c>
      <c r="L59" s="59">
        <v>16494.12</v>
      </c>
      <c r="M59" s="60"/>
      <c r="N59" s="61">
        <f t="shared" si="6"/>
        <v>164.9</v>
      </c>
      <c r="O59" s="42">
        <f t="shared" si="4"/>
        <v>549.8</v>
      </c>
    </row>
    <row r="60" spans="1:15" ht="15">
      <c r="A60" s="58" t="s">
        <v>64</v>
      </c>
      <c r="B60" s="191"/>
      <c r="C60" s="191"/>
      <c r="D60" s="59"/>
      <c r="E60" s="60"/>
      <c r="F60" s="61"/>
      <c r="G60" s="191"/>
      <c r="H60" s="59"/>
      <c r="I60" s="192"/>
      <c r="J60" s="61" t="e">
        <f t="shared" si="5"/>
        <v>#DIV/0!</v>
      </c>
      <c r="K60" s="191"/>
      <c r="L60" s="59"/>
      <c r="M60" s="60"/>
      <c r="N60" s="61" t="e">
        <f t="shared" si="6"/>
        <v>#DIV/0!</v>
      </c>
      <c r="O60" s="42" t="e">
        <f t="shared" si="4"/>
        <v>#DIV/0!</v>
      </c>
    </row>
    <row r="61" spans="1:15" ht="15">
      <c r="A61" s="58" t="s">
        <v>65</v>
      </c>
      <c r="B61" s="191"/>
      <c r="C61" s="191"/>
      <c r="D61" s="59"/>
      <c r="E61" s="60"/>
      <c r="F61" s="61"/>
      <c r="G61" s="191"/>
      <c r="H61" s="59"/>
      <c r="I61" s="192"/>
      <c r="J61" s="61" t="e">
        <f t="shared" si="5"/>
        <v>#DIV/0!</v>
      </c>
      <c r="K61" s="191"/>
      <c r="L61" s="59"/>
      <c r="M61" s="60"/>
      <c r="N61" s="61" t="e">
        <f t="shared" si="6"/>
        <v>#DIV/0!</v>
      </c>
      <c r="O61" s="42" t="e">
        <f t="shared" si="4"/>
        <v>#DIV/0!</v>
      </c>
    </row>
    <row r="62" spans="1:15" ht="15">
      <c r="A62" s="58" t="s">
        <v>93</v>
      </c>
      <c r="B62" s="191">
        <v>250000</v>
      </c>
      <c r="C62" s="191">
        <v>250000</v>
      </c>
      <c r="D62" s="59">
        <v>160992.01</v>
      </c>
      <c r="E62" s="60"/>
      <c r="F62" s="61"/>
      <c r="G62" s="191">
        <v>250000</v>
      </c>
      <c r="H62" s="59">
        <v>202992.01</v>
      </c>
      <c r="I62" s="192"/>
      <c r="J62" s="61">
        <f t="shared" si="5"/>
        <v>81.2</v>
      </c>
      <c r="K62" s="191">
        <v>250000</v>
      </c>
      <c r="L62" s="59">
        <v>214386.61</v>
      </c>
      <c r="M62" s="60"/>
      <c r="N62" s="61">
        <f t="shared" si="6"/>
        <v>85.8</v>
      </c>
      <c r="O62" s="42">
        <f t="shared" si="4"/>
        <v>85.8</v>
      </c>
    </row>
    <row r="63" spans="1:15" ht="15">
      <c r="A63" s="65" t="s">
        <v>66</v>
      </c>
      <c r="B63" s="191">
        <f>SUM(B47:B62)</f>
        <v>19548600</v>
      </c>
      <c r="C63" s="191">
        <f>SUM(C47:C62)</f>
        <v>19548600</v>
      </c>
      <c r="D63" s="59">
        <f>SUM(D47:D62)</f>
        <v>9091953.200000001</v>
      </c>
      <c r="E63" s="60">
        <f>SUM(E47:E62)</f>
        <v>254030</v>
      </c>
      <c r="F63" s="61">
        <f>ROUND((D63+E63)/(C63/100),1)</f>
        <v>47.8</v>
      </c>
      <c r="G63" s="191">
        <f>SUM(G47:G62)</f>
        <v>20068600</v>
      </c>
      <c r="H63" s="59">
        <f>SUM(H47:H62)</f>
        <v>13940476.83</v>
      </c>
      <c r="I63" s="193">
        <f>SUM(I47:I62)</f>
        <v>382607</v>
      </c>
      <c r="J63" s="61">
        <f t="shared" si="5"/>
        <v>71.4</v>
      </c>
      <c r="K63" s="191">
        <f>SUM(K47:K62)</f>
        <v>20068600</v>
      </c>
      <c r="L63" s="59">
        <f>SUM(L47:L62)</f>
        <v>18961450</v>
      </c>
      <c r="M63" s="60">
        <f>SUM(M47:M62)</f>
        <v>530366</v>
      </c>
      <c r="N63" s="61">
        <f t="shared" si="6"/>
        <v>97.1</v>
      </c>
      <c r="O63" s="42">
        <f t="shared" si="4"/>
        <v>99.7</v>
      </c>
    </row>
    <row r="64" spans="1:15" ht="15">
      <c r="A64" s="58" t="s">
        <v>94</v>
      </c>
      <c r="B64" s="194">
        <v>3097000</v>
      </c>
      <c r="C64" s="194">
        <v>3097000</v>
      </c>
      <c r="D64" s="69">
        <v>1548496</v>
      </c>
      <c r="E64" s="70"/>
      <c r="F64" s="61"/>
      <c r="G64" s="194">
        <v>3097000</v>
      </c>
      <c r="H64" s="69">
        <v>2322748</v>
      </c>
      <c r="I64" s="195"/>
      <c r="J64" s="61">
        <f t="shared" si="5"/>
        <v>75</v>
      </c>
      <c r="K64" s="194">
        <v>3097000</v>
      </c>
      <c r="L64" s="69">
        <v>3097000</v>
      </c>
      <c r="M64" s="70"/>
      <c r="N64" s="61">
        <f t="shared" si="6"/>
        <v>100</v>
      </c>
      <c r="O64" s="42">
        <f t="shared" si="4"/>
        <v>100</v>
      </c>
    </row>
    <row r="65" spans="1:15" ht="15">
      <c r="A65" s="58" t="s">
        <v>95</v>
      </c>
      <c r="B65" s="194">
        <v>19026400</v>
      </c>
      <c r="C65" s="194">
        <v>19026400</v>
      </c>
      <c r="D65" s="69">
        <v>9513201</v>
      </c>
      <c r="E65" s="70"/>
      <c r="F65" s="74">
        <f>ROUND((D65+E65)/(C65/100),1)</f>
        <v>50</v>
      </c>
      <c r="G65" s="194">
        <v>19026400</v>
      </c>
      <c r="H65" s="69">
        <v>14269800</v>
      </c>
      <c r="I65" s="196"/>
      <c r="J65" s="74">
        <f t="shared" si="5"/>
        <v>75</v>
      </c>
      <c r="K65" s="194">
        <v>19626400</v>
      </c>
      <c r="L65" s="69">
        <v>19626400</v>
      </c>
      <c r="M65" s="70"/>
      <c r="N65" s="74">
        <f t="shared" si="6"/>
        <v>100</v>
      </c>
      <c r="O65" s="42">
        <f t="shared" si="4"/>
        <v>103.2</v>
      </c>
    </row>
    <row r="66" spans="1:15" ht="15">
      <c r="A66" s="65" t="s">
        <v>96</v>
      </c>
      <c r="B66" s="197"/>
      <c r="C66" s="197"/>
      <c r="D66" s="67"/>
      <c r="E66" s="68"/>
      <c r="F66" s="74"/>
      <c r="G66" s="197"/>
      <c r="H66" s="67"/>
      <c r="I66" s="68"/>
      <c r="J66" s="74" t="e">
        <f t="shared" si="5"/>
        <v>#DIV/0!</v>
      </c>
      <c r="K66" s="197"/>
      <c r="L66" s="67"/>
      <c r="M66" s="68"/>
      <c r="N66" s="74" t="e">
        <f t="shared" si="6"/>
        <v>#DIV/0!</v>
      </c>
      <c r="O66" s="42" t="e">
        <f t="shared" si="4"/>
        <v>#DIV/0!</v>
      </c>
    </row>
    <row r="67" spans="1:15" ht="15">
      <c r="A67" s="58" t="s">
        <v>97</v>
      </c>
      <c r="B67" s="191"/>
      <c r="C67" s="191"/>
      <c r="D67" s="59"/>
      <c r="E67" s="60"/>
      <c r="F67" s="74"/>
      <c r="G67" s="191"/>
      <c r="H67" s="59"/>
      <c r="I67" s="192"/>
      <c r="J67" s="74" t="e">
        <f t="shared" si="5"/>
        <v>#DIV/0!</v>
      </c>
      <c r="K67" s="191"/>
      <c r="L67" s="59"/>
      <c r="M67" s="60"/>
      <c r="N67" s="74" t="e">
        <f t="shared" si="6"/>
        <v>#DIV/0!</v>
      </c>
      <c r="O67" s="42" t="e">
        <f t="shared" si="4"/>
        <v>#DIV/0!</v>
      </c>
    </row>
    <row r="68" spans="1:15" ht="15">
      <c r="A68" s="58" t="s">
        <v>98</v>
      </c>
      <c r="B68" s="191"/>
      <c r="C68" s="191"/>
      <c r="D68" s="59"/>
      <c r="E68" s="60"/>
      <c r="F68" s="61"/>
      <c r="G68" s="191"/>
      <c r="H68" s="59"/>
      <c r="I68" s="192"/>
      <c r="J68" s="61" t="e">
        <f t="shared" si="5"/>
        <v>#DIV/0!</v>
      </c>
      <c r="K68" s="191"/>
      <c r="L68" s="59"/>
      <c r="M68" s="60"/>
      <c r="N68" s="61" t="e">
        <f t="shared" si="6"/>
        <v>#DIV/0!</v>
      </c>
      <c r="O68" s="42" t="e">
        <f t="shared" si="4"/>
        <v>#DIV/0!</v>
      </c>
    </row>
    <row r="69" spans="1:15" ht="15">
      <c r="A69" s="58" t="s">
        <v>99</v>
      </c>
      <c r="B69" s="191">
        <v>0</v>
      </c>
      <c r="C69" s="191">
        <v>75000</v>
      </c>
      <c r="D69" s="59">
        <v>0</v>
      </c>
      <c r="E69" s="60"/>
      <c r="F69" s="74"/>
      <c r="G69" s="191">
        <v>75000</v>
      </c>
      <c r="H69" s="59">
        <v>75851</v>
      </c>
      <c r="I69" s="192"/>
      <c r="J69" s="74">
        <f t="shared" si="5"/>
        <v>101.1</v>
      </c>
      <c r="K69" s="191">
        <v>75000</v>
      </c>
      <c r="L69" s="59">
        <v>75851</v>
      </c>
      <c r="M69" s="60"/>
      <c r="N69" s="74">
        <f t="shared" si="6"/>
        <v>101.1</v>
      </c>
      <c r="O69" s="42" t="e">
        <f t="shared" si="4"/>
        <v>#DIV/0!</v>
      </c>
    </row>
    <row r="70" spans="1:15" ht="15">
      <c r="A70" s="58" t="s">
        <v>100</v>
      </c>
      <c r="B70" s="191"/>
      <c r="C70" s="191"/>
      <c r="D70" s="59"/>
      <c r="E70" s="60"/>
      <c r="F70" s="74"/>
      <c r="G70" s="191"/>
      <c r="H70" s="59"/>
      <c r="I70" s="192"/>
      <c r="J70" s="74" t="e">
        <f t="shared" si="5"/>
        <v>#DIV/0!</v>
      </c>
      <c r="K70" s="191"/>
      <c r="L70" s="59"/>
      <c r="M70" s="60"/>
      <c r="N70" s="74" t="e">
        <f t="shared" si="6"/>
        <v>#DIV/0!</v>
      </c>
      <c r="O70" s="42" t="e">
        <f t="shared" si="4"/>
        <v>#DIV/0!</v>
      </c>
    </row>
    <row r="71" spans="1:15" ht="15">
      <c r="A71" s="65" t="s">
        <v>101</v>
      </c>
      <c r="B71" s="191">
        <f>SUM(B64:B70)</f>
        <v>22123400</v>
      </c>
      <c r="C71" s="191">
        <f>SUM(C64:C70)</f>
        <v>22198400</v>
      </c>
      <c r="D71" s="59">
        <f>SUM(D64:D70)</f>
        <v>11061697</v>
      </c>
      <c r="E71" s="60">
        <f>SUM(E65:E70)</f>
        <v>0</v>
      </c>
      <c r="F71" s="61">
        <f>ROUND((D71+E71)/(C71/100),1)</f>
        <v>49.8</v>
      </c>
      <c r="G71" s="191">
        <f>SUM(G64:G70)</f>
        <v>22198400</v>
      </c>
      <c r="H71" s="59">
        <f>SUM(H64:H70)</f>
        <v>16668399</v>
      </c>
      <c r="I71" s="193">
        <f>SUM(I65:I70)</f>
        <v>0</v>
      </c>
      <c r="J71" s="61">
        <f t="shared" si="5"/>
        <v>75.1</v>
      </c>
      <c r="K71" s="191">
        <f>SUM(K64:K70)</f>
        <v>22798400</v>
      </c>
      <c r="L71" s="59">
        <f>SUM(L64:L70)</f>
        <v>22799251</v>
      </c>
      <c r="M71" s="60">
        <f>SUM(M65:M70)</f>
        <v>0</v>
      </c>
      <c r="N71" s="61">
        <f t="shared" si="6"/>
        <v>100</v>
      </c>
      <c r="O71" s="42">
        <f t="shared" si="4"/>
        <v>103.1</v>
      </c>
    </row>
    <row r="72" spans="1:15" ht="15.75" thickBot="1">
      <c r="A72" s="75" t="s">
        <v>67</v>
      </c>
      <c r="B72" s="194">
        <f>B63+B71</f>
        <v>41672000</v>
      </c>
      <c r="C72" s="194">
        <f>C63+C71</f>
        <v>41747000</v>
      </c>
      <c r="D72" s="69">
        <f>D63+D71</f>
        <v>20153650.200000003</v>
      </c>
      <c r="E72" s="70">
        <f>E63+E71</f>
        <v>254030</v>
      </c>
      <c r="F72" s="74">
        <f>ROUND((D72+E72)/(C72/100),1)</f>
        <v>48.9</v>
      </c>
      <c r="G72" s="194">
        <f>G63+G71</f>
        <v>42267000</v>
      </c>
      <c r="H72" s="69">
        <f>H63+H71</f>
        <v>30608875.83</v>
      </c>
      <c r="I72" s="255">
        <f>I63+I71</f>
        <v>382607</v>
      </c>
      <c r="J72" s="74">
        <f t="shared" si="5"/>
        <v>73.3</v>
      </c>
      <c r="K72" s="194">
        <f>K63+K71</f>
        <v>42867000</v>
      </c>
      <c r="L72" s="69">
        <f>L63+L71</f>
        <v>41760701</v>
      </c>
      <c r="M72" s="70">
        <f>M63+M71</f>
        <v>530366</v>
      </c>
      <c r="N72" s="74">
        <f t="shared" si="6"/>
        <v>98.7</v>
      </c>
      <c r="O72" s="42">
        <f t="shared" si="4"/>
        <v>101.5</v>
      </c>
    </row>
    <row r="73" spans="1:15" ht="15.75" thickBot="1">
      <c r="A73" s="76" t="s">
        <v>68</v>
      </c>
      <c r="B73" s="47">
        <f>B72-B38</f>
        <v>0</v>
      </c>
      <c r="C73" s="47">
        <f>C72-C38</f>
        <v>0</v>
      </c>
      <c r="D73" s="47">
        <f>D72-D38</f>
        <v>413220.12000000104</v>
      </c>
      <c r="E73" s="47">
        <f>E72-E38</f>
        <v>-8797.210000000021</v>
      </c>
      <c r="F73" s="46" t="e">
        <f>ROUND((D73+E73)/(C73/100),1)</f>
        <v>#DIV/0!</v>
      </c>
      <c r="G73" s="47">
        <f>G72-G38</f>
        <v>0</v>
      </c>
      <c r="H73" s="47">
        <f>H72-H38</f>
        <v>284133.94999999553</v>
      </c>
      <c r="I73" s="256">
        <f>I72-I38</f>
        <v>-16161.099999999977</v>
      </c>
      <c r="J73" s="46" t="e">
        <f t="shared" si="5"/>
        <v>#DIV/0!</v>
      </c>
      <c r="K73" s="47">
        <f>K72-K38</f>
        <v>0</v>
      </c>
      <c r="L73" s="47">
        <f>L72-L38</f>
        <v>78438.92000000179</v>
      </c>
      <c r="M73" s="47">
        <f>M72-M38</f>
        <v>4176.679999999935</v>
      </c>
      <c r="N73" s="46" t="e">
        <f t="shared" si="6"/>
        <v>#DIV/0!</v>
      </c>
      <c r="O73" s="42" t="e">
        <f t="shared" si="4"/>
        <v>#DIV/0!</v>
      </c>
    </row>
    <row r="74" spans="1:15" ht="15.75" thickBot="1">
      <c r="A74" s="181" t="s">
        <v>103</v>
      </c>
      <c r="B74" s="182"/>
      <c r="C74" s="183"/>
      <c r="D74" s="199">
        <f>D73+E73</f>
        <v>404422.910000001</v>
      </c>
      <c r="E74" s="183"/>
      <c r="F74" s="185"/>
      <c r="G74" s="183"/>
      <c r="H74" s="199">
        <f>H73+I73</f>
        <v>267972.84999999555</v>
      </c>
      <c r="I74" s="184"/>
      <c r="J74" s="185"/>
      <c r="K74" s="183"/>
      <c r="L74" s="199">
        <f>L73+M73</f>
        <v>82615.60000000172</v>
      </c>
      <c r="M74" s="183"/>
      <c r="N74" s="185"/>
      <c r="O74" s="186"/>
    </row>
    <row r="75" spans="1:15" ht="15">
      <c r="A75" s="187"/>
      <c r="B75" s="188"/>
      <c r="C75" s="188"/>
      <c r="D75" s="188"/>
      <c r="E75" s="189"/>
      <c r="F75" s="187"/>
      <c r="G75" s="188"/>
      <c r="H75" s="188"/>
      <c r="I75" s="189"/>
      <c r="J75" s="187"/>
      <c r="K75" s="188"/>
      <c r="L75" s="188"/>
      <c r="M75" s="188"/>
      <c r="N75" s="187"/>
      <c r="O75" s="187"/>
    </row>
    <row r="76" spans="1:15" ht="15">
      <c r="A76" s="187"/>
      <c r="B76" s="188"/>
      <c r="C76" s="188"/>
      <c r="D76" s="188"/>
      <c r="E76" s="189"/>
      <c r="F76" s="187"/>
      <c r="G76" s="188"/>
      <c r="H76" s="188"/>
      <c r="I76" s="189"/>
      <c r="J76" s="187"/>
      <c r="K76" s="188"/>
      <c r="L76" s="188"/>
      <c r="M76" s="188"/>
      <c r="N76" s="187"/>
      <c r="O76" s="187"/>
    </row>
    <row r="77" spans="1:15" ht="15">
      <c r="A77" s="187"/>
      <c r="B77" s="188"/>
      <c r="C77" s="188"/>
      <c r="D77" s="188"/>
      <c r="E77" s="189"/>
      <c r="F77" s="187"/>
      <c r="G77" s="188"/>
      <c r="H77" s="188"/>
      <c r="I77" s="189"/>
      <c r="J77" s="187"/>
      <c r="K77" s="188"/>
      <c r="L77" s="188"/>
      <c r="M77" s="188"/>
      <c r="N77" s="187"/>
      <c r="O77" s="187"/>
    </row>
    <row r="78" spans="2:13" ht="15">
      <c r="B78" s="103"/>
      <c r="C78" s="103"/>
      <c r="D78" s="103"/>
      <c r="G78" s="103"/>
      <c r="H78" s="103"/>
      <c r="K78" s="103"/>
      <c r="L78" s="103"/>
      <c r="M78" s="103"/>
    </row>
    <row r="79" spans="1:13" ht="15">
      <c r="A79" s="77" t="s">
        <v>69</v>
      </c>
      <c r="B79" s="103"/>
      <c r="C79" s="103"/>
      <c r="D79" s="103"/>
      <c r="G79" s="103"/>
      <c r="H79" s="103"/>
      <c r="K79" s="103"/>
      <c r="L79" s="103"/>
      <c r="M79" s="103"/>
    </row>
    <row r="80" spans="2:13" ht="15.75" thickBot="1">
      <c r="B80" s="103"/>
      <c r="C80" s="103"/>
      <c r="D80" s="103"/>
      <c r="G80" s="103"/>
      <c r="H80" s="103"/>
      <c r="K80" s="103"/>
      <c r="L80" s="103"/>
      <c r="M80" s="103"/>
    </row>
    <row r="81" spans="1:13" ht="15">
      <c r="A81" s="32"/>
      <c r="B81" s="161" t="s">
        <v>10</v>
      </c>
      <c r="C81" s="162" t="s">
        <v>14</v>
      </c>
      <c r="D81" s="163" t="s">
        <v>15</v>
      </c>
      <c r="E81" s="144"/>
      <c r="G81" s="103"/>
      <c r="H81" s="103"/>
      <c r="K81" s="103"/>
      <c r="L81" s="103"/>
      <c r="M81" s="103"/>
    </row>
    <row r="82" spans="1:13" ht="15">
      <c r="A82" s="33" t="s">
        <v>70</v>
      </c>
      <c r="B82" s="201">
        <v>395967.88</v>
      </c>
      <c r="C82" s="257">
        <v>366901.12</v>
      </c>
      <c r="D82" s="301">
        <v>403971.66</v>
      </c>
      <c r="E82" s="144"/>
      <c r="G82" s="103"/>
      <c r="H82" s="103"/>
      <c r="K82" s="103"/>
      <c r="L82" s="103"/>
      <c r="M82" s="103"/>
    </row>
    <row r="83" spans="1:13" ht="15">
      <c r="A83" s="78" t="s">
        <v>71</v>
      </c>
      <c r="B83" s="201">
        <v>0</v>
      </c>
      <c r="C83" s="257">
        <v>538.2</v>
      </c>
      <c r="D83" s="301">
        <v>0</v>
      </c>
      <c r="E83" s="144"/>
      <c r="G83" s="103"/>
      <c r="H83" s="103"/>
      <c r="K83" s="103"/>
      <c r="L83" s="103"/>
      <c r="M83" s="103"/>
    </row>
    <row r="84" spans="1:13" ht="15">
      <c r="A84" s="78" t="s">
        <v>72</v>
      </c>
      <c r="B84" s="201">
        <v>493685.36</v>
      </c>
      <c r="C84" s="257">
        <v>313553.25</v>
      </c>
      <c r="D84" s="301">
        <v>334142.18</v>
      </c>
      <c r="E84" s="144"/>
      <c r="G84" s="103"/>
      <c r="H84" s="103"/>
      <c r="K84" s="103"/>
      <c r="L84" s="103"/>
      <c r="M84" s="103"/>
    </row>
    <row r="85" spans="1:13" ht="15.75" thickBot="1">
      <c r="A85" s="38" t="s">
        <v>73</v>
      </c>
      <c r="B85" s="202">
        <v>-1700</v>
      </c>
      <c r="C85" s="258">
        <v>-496</v>
      </c>
      <c r="D85" s="302">
        <v>-2110</v>
      </c>
      <c r="E85" s="144" t="s">
        <v>119</v>
      </c>
      <c r="G85" s="103"/>
      <c r="H85" s="103"/>
      <c r="K85" s="103"/>
      <c r="L85" s="103"/>
      <c r="M85" s="103"/>
    </row>
    <row r="89" spans="1:2" ht="15.75" thickBot="1">
      <c r="A89" s="16" t="s">
        <v>40</v>
      </c>
      <c r="B89" s="91"/>
    </row>
    <row r="90" spans="1:14" ht="15.75" thickBot="1">
      <c r="A90" s="17" t="s">
        <v>41</v>
      </c>
      <c r="B90" s="92" t="s">
        <v>42</v>
      </c>
      <c r="C90" s="93"/>
      <c r="D90" s="94" t="s">
        <v>43</v>
      </c>
      <c r="E90" s="146"/>
      <c r="F90" s="19" t="s">
        <v>44</v>
      </c>
      <c r="G90" s="93"/>
      <c r="H90" s="94" t="s">
        <v>45</v>
      </c>
      <c r="I90" s="146"/>
      <c r="J90" s="19" t="s">
        <v>44</v>
      </c>
      <c r="K90" s="147"/>
      <c r="L90" s="94" t="s">
        <v>46</v>
      </c>
      <c r="M90" s="18"/>
      <c r="N90" s="19" t="s">
        <v>44</v>
      </c>
    </row>
    <row r="91" spans="1:14" ht="15">
      <c r="A91" s="20"/>
      <c r="B91" s="212"/>
      <c r="C91" s="95"/>
      <c r="D91" s="213"/>
      <c r="E91" s="148"/>
      <c r="F91" s="22"/>
      <c r="G91" s="95"/>
      <c r="H91" s="21"/>
      <c r="I91" s="148"/>
      <c r="J91" s="22"/>
      <c r="K91" s="149"/>
      <c r="M91" s="79"/>
      <c r="N91" s="22"/>
    </row>
    <row r="92" spans="1:14" ht="15">
      <c r="A92" s="20" t="s">
        <v>47</v>
      </c>
      <c r="B92" s="203">
        <v>20700000</v>
      </c>
      <c r="C92" s="204"/>
      <c r="D92" s="205">
        <v>9741039</v>
      </c>
      <c r="E92" s="148"/>
      <c r="F92" s="26">
        <f>ROUND((D92)/(B92/100),1)</f>
        <v>47.1</v>
      </c>
      <c r="G92" s="95"/>
      <c r="H92" s="205">
        <v>15010178</v>
      </c>
      <c r="I92" s="148"/>
      <c r="J92" s="26">
        <f>ROUND((H92)/(B92/100),1)</f>
        <v>72.5</v>
      </c>
      <c r="K92" s="149"/>
      <c r="L92" s="205">
        <v>20698934</v>
      </c>
      <c r="M92" s="79"/>
      <c r="N92" s="26">
        <f>ROUND((L92)/(B92/100),1)</f>
        <v>100</v>
      </c>
    </row>
    <row r="93" spans="1:14" ht="15">
      <c r="A93" s="20" t="s">
        <v>48</v>
      </c>
      <c r="B93" s="203">
        <v>700000</v>
      </c>
      <c r="C93" s="204"/>
      <c r="D93" s="205">
        <v>216036</v>
      </c>
      <c r="E93" s="148"/>
      <c r="F93" s="26">
        <f>ROUND((D93)/(B93/100),1)</f>
        <v>30.9</v>
      </c>
      <c r="G93" s="95"/>
      <c r="H93" s="205">
        <v>493205</v>
      </c>
      <c r="I93" s="148"/>
      <c r="J93" s="26">
        <f>ROUND((H93)/(B93/100),1)</f>
        <v>70.5</v>
      </c>
      <c r="K93" s="149"/>
      <c r="L93" s="205">
        <v>640777</v>
      </c>
      <c r="M93" s="79"/>
      <c r="N93" s="26">
        <f>ROUND((L93)/(B93/100),1)</f>
        <v>91.5</v>
      </c>
    </row>
    <row r="94" spans="1:14" ht="15">
      <c r="A94" s="20" t="s">
        <v>49</v>
      </c>
      <c r="B94" s="203">
        <v>92</v>
      </c>
      <c r="C94" s="204"/>
      <c r="D94" s="205">
        <v>89.98</v>
      </c>
      <c r="E94" s="148"/>
      <c r="F94" s="26">
        <f>ROUND((D94)/(B94/100),1)</f>
        <v>97.8</v>
      </c>
      <c r="G94" s="95"/>
      <c r="H94" s="205">
        <v>90.91</v>
      </c>
      <c r="I94" s="148"/>
      <c r="J94" s="26">
        <f>ROUND((H94)/(B94/100),1)</f>
        <v>98.8</v>
      </c>
      <c r="K94" s="149"/>
      <c r="L94" s="205">
        <v>90.48</v>
      </c>
      <c r="M94" s="79"/>
      <c r="N94" s="26">
        <f>ROUND((L94)/(F94/100),1)</f>
        <v>92.5</v>
      </c>
    </row>
    <row r="95" spans="1:14" ht="15.75" thickBot="1">
      <c r="A95" s="27" t="s">
        <v>50</v>
      </c>
      <c r="B95" s="206">
        <v>18750</v>
      </c>
      <c r="C95" s="207"/>
      <c r="D95" s="208">
        <f>D92/6/D94</f>
        <v>18042.970660146697</v>
      </c>
      <c r="E95" s="150"/>
      <c r="F95" s="30">
        <f>ROUND((D95)/(B95/100),1)</f>
        <v>96.2</v>
      </c>
      <c r="G95" s="151"/>
      <c r="H95" s="208">
        <f>H92/9/H94</f>
        <v>18345.58965521456</v>
      </c>
      <c r="I95" s="150"/>
      <c r="J95" s="30">
        <f>ROUND((H95)/(B95/100),1)</f>
        <v>97.8</v>
      </c>
      <c r="K95" s="152"/>
      <c r="L95" s="208">
        <f>L92/12/L94</f>
        <v>19064.004936634246</v>
      </c>
      <c r="M95" s="104"/>
      <c r="N95" s="26">
        <f>ROUND((L96)/(B95/100),1)</f>
        <v>0</v>
      </c>
    </row>
    <row r="98" spans="1:2" ht="15.75" thickBot="1">
      <c r="A98" s="31" t="s">
        <v>51</v>
      </c>
      <c r="B98" s="96"/>
    </row>
    <row r="99" spans="1:4" ht="15.75" thickBot="1">
      <c r="A99" s="32"/>
      <c r="B99" s="97" t="s">
        <v>10</v>
      </c>
      <c r="C99" s="98" t="s">
        <v>14</v>
      </c>
      <c r="D99" s="99" t="s">
        <v>15</v>
      </c>
    </row>
    <row r="100" spans="1:4" ht="15">
      <c r="A100" s="33" t="s">
        <v>52</v>
      </c>
      <c r="B100" s="209">
        <v>7143501.75</v>
      </c>
      <c r="C100" s="259">
        <v>7316935.75</v>
      </c>
      <c r="D100" s="305">
        <v>7038264.75</v>
      </c>
    </row>
    <row r="101" spans="1:4" ht="15">
      <c r="A101" s="33" t="s">
        <v>53</v>
      </c>
      <c r="B101" s="210">
        <v>587960.84</v>
      </c>
      <c r="C101" s="260">
        <v>587960.84</v>
      </c>
      <c r="D101" s="306">
        <v>587960.84</v>
      </c>
    </row>
    <row r="102" spans="1:4" ht="15">
      <c r="A102" s="33" t="s">
        <v>54</v>
      </c>
      <c r="B102" s="210">
        <v>511706.36</v>
      </c>
      <c r="C102" s="260">
        <v>531732.15</v>
      </c>
      <c r="D102" s="306">
        <v>506909.23</v>
      </c>
    </row>
    <row r="103" spans="1:4" ht="15">
      <c r="A103" s="33" t="s">
        <v>55</v>
      </c>
      <c r="B103" s="210">
        <v>508177.11</v>
      </c>
      <c r="C103" s="260">
        <v>508177.11</v>
      </c>
      <c r="D103" s="306">
        <v>508177.11</v>
      </c>
    </row>
    <row r="104" spans="1:4" ht="15">
      <c r="A104" s="33" t="s">
        <v>85</v>
      </c>
      <c r="B104" s="210">
        <v>1318453.9</v>
      </c>
      <c r="C104" s="260">
        <v>1377811.01</v>
      </c>
      <c r="D104" s="306">
        <v>1471591.49</v>
      </c>
    </row>
    <row r="105" spans="1:4" ht="15.75" thickBot="1">
      <c r="A105" s="38" t="s">
        <v>56</v>
      </c>
      <c r="B105" s="211">
        <v>4230758.15</v>
      </c>
      <c r="C105" s="261">
        <v>4040322.15</v>
      </c>
      <c r="D105" s="307">
        <v>3661551.15</v>
      </c>
    </row>
    <row r="107" ht="15">
      <c r="A107" t="s">
        <v>146</v>
      </c>
    </row>
    <row r="108" ht="15">
      <c r="A108" t="s">
        <v>120</v>
      </c>
    </row>
    <row r="109" ht="15">
      <c r="A109" t="s">
        <v>122</v>
      </c>
    </row>
    <row r="110" ht="15">
      <c r="A110" t="s">
        <v>121</v>
      </c>
    </row>
    <row r="111" ht="15">
      <c r="A111" t="s">
        <v>147</v>
      </c>
    </row>
    <row r="112" ht="15">
      <c r="A112" t="s">
        <v>123</v>
      </c>
    </row>
    <row r="113" ht="15">
      <c r="A113" t="s">
        <v>148</v>
      </c>
    </row>
    <row r="114" ht="15">
      <c r="A114" t="s">
        <v>124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PageLayoutView="0" workbookViewId="0" topLeftCell="A104">
      <selection activeCell="L118" sqref="L118"/>
    </sheetView>
  </sheetViews>
  <sheetFormatPr defaultColWidth="9.140625" defaultRowHeight="15"/>
  <cols>
    <col min="1" max="1" width="22.421875" style="0" customWidth="1"/>
    <col min="2" max="2" width="15.8515625" style="83" customWidth="1"/>
    <col min="3" max="3" width="13.421875" style="83" customWidth="1"/>
    <col min="4" max="5" width="12.7109375" style="83" customWidth="1"/>
    <col min="6" max="6" width="6.57421875" style="0" customWidth="1"/>
    <col min="7" max="9" width="12.7109375" style="83" customWidth="1"/>
    <col min="10" max="10" width="6.57421875" style="0" customWidth="1"/>
    <col min="11" max="11" width="13.57421875" style="308" customWidth="1"/>
    <col min="12" max="13" width="12.7109375" style="293" customWidth="1"/>
    <col min="14" max="15" width="6.57421875" style="0" customWidth="1"/>
  </cols>
  <sheetData>
    <row r="1" ht="15">
      <c r="A1" s="1"/>
    </row>
    <row r="2" spans="1:14" ht="15">
      <c r="A2" s="133" t="s">
        <v>76</v>
      </c>
      <c r="B2" s="134"/>
      <c r="C2" s="134"/>
      <c r="E2" s="135" t="s">
        <v>102</v>
      </c>
      <c r="F2" s="133"/>
      <c r="G2" s="134" t="s">
        <v>105</v>
      </c>
      <c r="J2" s="133"/>
      <c r="K2" s="309"/>
      <c r="N2" s="133"/>
    </row>
    <row r="3" spans="1:14" ht="16.5" thickBot="1">
      <c r="A3" s="2" t="s">
        <v>0</v>
      </c>
      <c r="B3" s="84" t="s">
        <v>1</v>
      </c>
      <c r="C3" s="84"/>
      <c r="F3" s="2"/>
      <c r="G3" s="84"/>
      <c r="J3" s="2"/>
      <c r="K3" s="310"/>
      <c r="N3" s="2"/>
    </row>
    <row r="4" spans="1:15" ht="15">
      <c r="A4" s="3" t="s">
        <v>2</v>
      </c>
      <c r="B4" s="85" t="s">
        <v>3</v>
      </c>
      <c r="C4" s="86" t="s">
        <v>4</v>
      </c>
      <c r="D4" s="87" t="s">
        <v>5</v>
      </c>
      <c r="E4" s="138"/>
      <c r="F4" s="5" t="s">
        <v>6</v>
      </c>
      <c r="G4" s="139" t="s">
        <v>4</v>
      </c>
      <c r="H4" s="87" t="s">
        <v>7</v>
      </c>
      <c r="I4" s="138"/>
      <c r="J4" s="5" t="s">
        <v>6</v>
      </c>
      <c r="K4" s="311" t="s">
        <v>4</v>
      </c>
      <c r="L4" s="294" t="s">
        <v>8</v>
      </c>
      <c r="M4" s="312"/>
      <c r="N4" s="5" t="s">
        <v>6</v>
      </c>
      <c r="O4" s="171" t="s">
        <v>6</v>
      </c>
    </row>
    <row r="5" spans="1:15" ht="15.75" thickBot="1">
      <c r="A5" s="6"/>
      <c r="B5" s="88" t="s">
        <v>9</v>
      </c>
      <c r="C5" s="89" t="s">
        <v>10</v>
      </c>
      <c r="D5" s="90" t="s">
        <v>11</v>
      </c>
      <c r="E5" s="90" t="s">
        <v>12</v>
      </c>
      <c r="F5" s="8" t="s">
        <v>13</v>
      </c>
      <c r="G5" s="141" t="s">
        <v>14</v>
      </c>
      <c r="H5" s="90" t="s">
        <v>11</v>
      </c>
      <c r="I5" s="90" t="s">
        <v>12</v>
      </c>
      <c r="J5" s="8" t="s">
        <v>13</v>
      </c>
      <c r="K5" s="313" t="s">
        <v>15</v>
      </c>
      <c r="L5" s="295" t="s">
        <v>11</v>
      </c>
      <c r="M5" s="295" t="s">
        <v>12</v>
      </c>
      <c r="N5" s="8" t="s">
        <v>13</v>
      </c>
      <c r="O5" s="176" t="s">
        <v>74</v>
      </c>
    </row>
    <row r="6" spans="1:15" ht="15.75" customHeight="1">
      <c r="A6" s="9" t="s">
        <v>16</v>
      </c>
      <c r="B6" s="107">
        <v>11402034</v>
      </c>
      <c r="C6" s="107">
        <v>11402034</v>
      </c>
      <c r="D6" s="10">
        <v>4649024.89</v>
      </c>
      <c r="E6" s="10">
        <v>928594.01</v>
      </c>
      <c r="F6" s="109">
        <f>ROUND((D6+E6)/(C6/100),1)</f>
        <v>48.9</v>
      </c>
      <c r="G6" s="42">
        <v>11472034</v>
      </c>
      <c r="H6" s="262">
        <v>6779986.92</v>
      </c>
      <c r="I6" s="262">
        <v>1491789.37</v>
      </c>
      <c r="J6" s="109">
        <f>ROUND((H6+I6)/(G6/100),1)</f>
        <v>72.1</v>
      </c>
      <c r="K6" s="42">
        <v>11472034</v>
      </c>
      <c r="L6" s="262">
        <v>9311750.66</v>
      </c>
      <c r="M6" s="262">
        <v>2479603.29</v>
      </c>
      <c r="N6" s="109">
        <f>ROUND((L6+M6)/(K6/100),1)</f>
        <v>102.8</v>
      </c>
      <c r="O6" s="42">
        <f>ROUND((L6+M6)/(B6/100),1)</f>
        <v>103.4</v>
      </c>
    </row>
    <row r="7" spans="1:15" ht="15.75" customHeight="1">
      <c r="A7" s="11" t="s">
        <v>17</v>
      </c>
      <c r="B7" s="112">
        <v>6519000</v>
      </c>
      <c r="C7" s="112">
        <v>6519000</v>
      </c>
      <c r="D7" s="12">
        <v>2548319.33</v>
      </c>
      <c r="E7" s="12">
        <v>166138.35</v>
      </c>
      <c r="F7" s="114">
        <f>ROUND((D7+E7)/(C7/100),1)</f>
        <v>41.6</v>
      </c>
      <c r="G7" s="191">
        <v>6519000</v>
      </c>
      <c r="H7" s="263">
        <v>3620167.21</v>
      </c>
      <c r="I7" s="263">
        <v>205010.11</v>
      </c>
      <c r="J7" s="114">
        <f aca="true" t="shared" si="0" ref="J7:J38">ROUND((H7+I7)/(G7/100),1)</f>
        <v>58.7</v>
      </c>
      <c r="K7" s="191">
        <v>6519000</v>
      </c>
      <c r="L7" s="263">
        <v>6056797.59</v>
      </c>
      <c r="M7" s="263">
        <v>350010.97</v>
      </c>
      <c r="N7" s="114">
        <f aca="true" t="shared" si="1" ref="N7:N38">ROUND((L7+M7)/(K7/100),1)</f>
        <v>98.3</v>
      </c>
      <c r="O7" s="42">
        <f aca="true" t="shared" si="2" ref="O7:O38">ROUND((L7+M7)/(B7/100),1)</f>
        <v>98.3</v>
      </c>
    </row>
    <row r="8" spans="1:15" ht="15.75" customHeight="1">
      <c r="A8" s="11" t="s">
        <v>18</v>
      </c>
      <c r="B8" s="112">
        <v>840000</v>
      </c>
      <c r="C8" s="112">
        <v>840000</v>
      </c>
      <c r="D8" s="12">
        <v>114870.59</v>
      </c>
      <c r="E8" s="12">
        <v>33237.49</v>
      </c>
      <c r="F8" s="114">
        <f>ROUND((D8+E8)/(C8/100),1)</f>
        <v>17.6</v>
      </c>
      <c r="G8" s="191">
        <v>840000</v>
      </c>
      <c r="H8" s="263">
        <v>506655.38</v>
      </c>
      <c r="I8" s="263">
        <v>70138.57</v>
      </c>
      <c r="J8" s="114">
        <f t="shared" si="0"/>
        <v>68.7</v>
      </c>
      <c r="K8" s="191">
        <v>840000</v>
      </c>
      <c r="L8" s="263">
        <v>334754.83</v>
      </c>
      <c r="M8" s="263">
        <v>218138.57</v>
      </c>
      <c r="N8" s="114">
        <f t="shared" si="1"/>
        <v>65.8</v>
      </c>
      <c r="O8" s="42">
        <f t="shared" si="2"/>
        <v>65.8</v>
      </c>
    </row>
    <row r="9" spans="1:15" ht="15.75" customHeight="1">
      <c r="A9" s="11" t="s">
        <v>19</v>
      </c>
      <c r="B9" s="112">
        <v>362400</v>
      </c>
      <c r="C9" s="112">
        <v>362400</v>
      </c>
      <c r="D9" s="12">
        <v>111510.15</v>
      </c>
      <c r="E9" s="12">
        <v>65066.5</v>
      </c>
      <c r="F9" s="114">
        <f>ROUND((D9+E9)/(C9/100),1)</f>
        <v>48.7</v>
      </c>
      <c r="G9" s="191">
        <v>362400</v>
      </c>
      <c r="H9" s="263">
        <v>173982.7</v>
      </c>
      <c r="I9" s="263">
        <v>95633.31</v>
      </c>
      <c r="J9" s="114">
        <f t="shared" si="0"/>
        <v>74.4</v>
      </c>
      <c r="K9" s="191">
        <v>362400</v>
      </c>
      <c r="L9" s="263">
        <v>204510.87</v>
      </c>
      <c r="M9" s="263">
        <v>124150.95</v>
      </c>
      <c r="N9" s="114">
        <f t="shared" si="1"/>
        <v>90.7</v>
      </c>
      <c r="O9" s="42">
        <f t="shared" si="2"/>
        <v>90.7</v>
      </c>
    </row>
    <row r="10" spans="1:15" ht="15.75" customHeight="1">
      <c r="A10" s="11" t="s">
        <v>20</v>
      </c>
      <c r="B10" s="112">
        <v>0</v>
      </c>
      <c r="C10" s="112">
        <v>0</v>
      </c>
      <c r="D10" s="12">
        <v>29413.75</v>
      </c>
      <c r="E10" s="12"/>
      <c r="F10" s="114" t="e">
        <f>ROUND((D10+E10)/(C10/100),1)</f>
        <v>#DIV/0!</v>
      </c>
      <c r="G10" s="191"/>
      <c r="H10" s="263">
        <v>29413.75</v>
      </c>
      <c r="I10" s="263"/>
      <c r="J10" s="114" t="e">
        <f t="shared" si="0"/>
        <v>#DIV/0!</v>
      </c>
      <c r="K10" s="191"/>
      <c r="L10" s="263">
        <v>35773.38</v>
      </c>
      <c r="M10" s="263"/>
      <c r="N10" s="114" t="e">
        <f t="shared" si="1"/>
        <v>#DIV/0!</v>
      </c>
      <c r="O10" s="42" t="e">
        <f t="shared" si="2"/>
        <v>#DIV/0!</v>
      </c>
    </row>
    <row r="11" spans="1:15" ht="15.75" customHeight="1">
      <c r="A11" s="11" t="s">
        <v>21</v>
      </c>
      <c r="B11" s="112"/>
      <c r="C11" s="112"/>
      <c r="D11" s="12"/>
      <c r="E11" s="12"/>
      <c r="F11" s="114"/>
      <c r="G11" s="191"/>
      <c r="H11" s="263"/>
      <c r="I11" s="263"/>
      <c r="J11" s="114" t="e">
        <f t="shared" si="0"/>
        <v>#DIV/0!</v>
      </c>
      <c r="K11" s="191"/>
      <c r="L11" s="263"/>
      <c r="M11" s="263"/>
      <c r="N11" s="114" t="e">
        <f t="shared" si="1"/>
        <v>#DIV/0!</v>
      </c>
      <c r="O11" s="42" t="e">
        <f t="shared" si="2"/>
        <v>#DIV/0!</v>
      </c>
    </row>
    <row r="12" spans="1:15" ht="15.75" customHeight="1">
      <c r="A12" s="11" t="s">
        <v>22</v>
      </c>
      <c r="B12" s="112"/>
      <c r="C12" s="112"/>
      <c r="D12" s="12"/>
      <c r="E12" s="12"/>
      <c r="F12" s="114"/>
      <c r="G12" s="191"/>
      <c r="H12" s="263"/>
      <c r="I12" s="263"/>
      <c r="J12" s="114" t="e">
        <f t="shared" si="0"/>
        <v>#DIV/0!</v>
      </c>
      <c r="K12" s="191"/>
      <c r="L12" s="263"/>
      <c r="M12" s="263"/>
      <c r="N12" s="114" t="e">
        <f t="shared" si="1"/>
        <v>#DIV/0!</v>
      </c>
      <c r="O12" s="42" t="e">
        <f t="shared" si="2"/>
        <v>#DIV/0!</v>
      </c>
    </row>
    <row r="13" spans="1:15" ht="15.75" customHeight="1">
      <c r="A13" s="11" t="s">
        <v>77</v>
      </c>
      <c r="B13" s="112"/>
      <c r="C13" s="112"/>
      <c r="D13" s="12"/>
      <c r="E13" s="12"/>
      <c r="F13" s="114"/>
      <c r="G13" s="191"/>
      <c r="H13" s="263"/>
      <c r="I13" s="263"/>
      <c r="J13" s="114" t="e">
        <f t="shared" si="0"/>
        <v>#DIV/0!</v>
      </c>
      <c r="K13" s="191"/>
      <c r="L13" s="263"/>
      <c r="M13" s="263"/>
      <c r="N13" s="114" t="e">
        <f t="shared" si="1"/>
        <v>#DIV/0!</v>
      </c>
      <c r="O13" s="42" t="e">
        <f t="shared" si="2"/>
        <v>#DIV/0!</v>
      </c>
    </row>
    <row r="14" spans="1:15" ht="15.75" customHeight="1">
      <c r="A14" s="11" t="s">
        <v>78</v>
      </c>
      <c r="B14" s="112"/>
      <c r="C14" s="112"/>
      <c r="D14" s="12"/>
      <c r="E14" s="12"/>
      <c r="F14" s="114"/>
      <c r="G14" s="191"/>
      <c r="H14" s="263"/>
      <c r="I14" s="263"/>
      <c r="J14" s="114" t="e">
        <f t="shared" si="0"/>
        <v>#DIV/0!</v>
      </c>
      <c r="K14" s="191"/>
      <c r="L14" s="263"/>
      <c r="M14" s="263"/>
      <c r="N14" s="114" t="e">
        <f t="shared" si="1"/>
        <v>#DIV/0!</v>
      </c>
      <c r="O14" s="42" t="e">
        <f t="shared" si="2"/>
        <v>#DIV/0!</v>
      </c>
    </row>
    <row r="15" spans="1:15" ht="15.75" customHeight="1">
      <c r="A15" s="11" t="s">
        <v>79</v>
      </c>
      <c r="B15" s="112"/>
      <c r="C15" s="112"/>
      <c r="D15" s="12"/>
      <c r="E15" s="12"/>
      <c r="F15" s="114"/>
      <c r="G15" s="191"/>
      <c r="H15" s="263"/>
      <c r="I15" s="263"/>
      <c r="J15" s="114" t="e">
        <f t="shared" si="0"/>
        <v>#DIV/0!</v>
      </c>
      <c r="K15" s="191"/>
      <c r="L15" s="263"/>
      <c r="M15" s="263"/>
      <c r="N15" s="114" t="e">
        <f t="shared" si="1"/>
        <v>#DIV/0!</v>
      </c>
      <c r="O15" s="42" t="e">
        <f t="shared" si="2"/>
        <v>#DIV/0!</v>
      </c>
    </row>
    <row r="16" spans="1:15" ht="15.75" customHeight="1">
      <c r="A16" s="11" t="s">
        <v>23</v>
      </c>
      <c r="B16" s="112">
        <v>1221900</v>
      </c>
      <c r="C16" s="112">
        <v>1221900</v>
      </c>
      <c r="D16" s="12">
        <v>405786.75</v>
      </c>
      <c r="E16" s="12">
        <v>53419.02</v>
      </c>
      <c r="F16" s="114">
        <f aca="true" t="shared" si="3" ref="F16:F21">ROUND((D16+E16)/(C16/100),1)</f>
        <v>37.6</v>
      </c>
      <c r="G16" s="191">
        <v>1221900</v>
      </c>
      <c r="H16" s="263">
        <v>491727.04</v>
      </c>
      <c r="I16" s="263">
        <v>71163.09</v>
      </c>
      <c r="J16" s="114">
        <f t="shared" si="0"/>
        <v>46.1</v>
      </c>
      <c r="K16" s="191">
        <v>1221900</v>
      </c>
      <c r="L16" s="263">
        <v>664210.09</v>
      </c>
      <c r="M16" s="263">
        <v>112281.83</v>
      </c>
      <c r="N16" s="114">
        <f t="shared" si="1"/>
        <v>63.5</v>
      </c>
      <c r="O16" s="42">
        <f t="shared" si="2"/>
        <v>63.5</v>
      </c>
    </row>
    <row r="17" spans="1:15" ht="15.75" customHeight="1">
      <c r="A17" s="11" t="s">
        <v>24</v>
      </c>
      <c r="B17" s="112">
        <v>3200</v>
      </c>
      <c r="C17" s="112">
        <v>3200</v>
      </c>
      <c r="D17" s="12">
        <v>790.51</v>
      </c>
      <c r="E17" s="12">
        <v>101.62</v>
      </c>
      <c r="F17" s="114">
        <f t="shared" si="3"/>
        <v>27.9</v>
      </c>
      <c r="G17" s="191">
        <v>3200</v>
      </c>
      <c r="H17" s="263">
        <v>1738.77</v>
      </c>
      <c r="I17" s="263">
        <v>101.62</v>
      </c>
      <c r="J17" s="114">
        <f t="shared" si="0"/>
        <v>57.5</v>
      </c>
      <c r="K17" s="191">
        <v>3200</v>
      </c>
      <c r="L17" s="263">
        <v>2108.55</v>
      </c>
      <c r="M17" s="263">
        <v>106.3</v>
      </c>
      <c r="N17" s="114">
        <f t="shared" si="1"/>
        <v>69.2</v>
      </c>
      <c r="O17" s="42">
        <f t="shared" si="2"/>
        <v>69.2</v>
      </c>
    </row>
    <row r="18" spans="1:15" ht="15.75" customHeight="1">
      <c r="A18" s="11" t="s">
        <v>80</v>
      </c>
      <c r="B18" s="112">
        <v>15000</v>
      </c>
      <c r="C18" s="112">
        <v>15000</v>
      </c>
      <c r="D18" s="12">
        <v>4798.8</v>
      </c>
      <c r="E18" s="12"/>
      <c r="F18" s="114">
        <f t="shared" si="3"/>
        <v>32</v>
      </c>
      <c r="G18" s="191">
        <v>15000</v>
      </c>
      <c r="H18" s="263">
        <v>5693.8</v>
      </c>
      <c r="I18" s="263"/>
      <c r="J18" s="114">
        <f t="shared" si="0"/>
        <v>38</v>
      </c>
      <c r="K18" s="191">
        <v>15000</v>
      </c>
      <c r="L18" s="263">
        <v>13102.8</v>
      </c>
      <c r="M18" s="263"/>
      <c r="N18" s="114">
        <f t="shared" si="1"/>
        <v>87.4</v>
      </c>
      <c r="O18" s="42">
        <f t="shared" si="2"/>
        <v>87.4</v>
      </c>
    </row>
    <row r="19" spans="1:15" ht="15.75" customHeight="1">
      <c r="A19" s="11" t="s">
        <v>25</v>
      </c>
      <c r="B19" s="112">
        <v>11195245</v>
      </c>
      <c r="C19" s="112">
        <v>11195245</v>
      </c>
      <c r="D19" s="12">
        <v>2774699.78</v>
      </c>
      <c r="E19" s="12">
        <v>1080658.63</v>
      </c>
      <c r="F19" s="114">
        <f t="shared" si="3"/>
        <v>34.4</v>
      </c>
      <c r="G19" s="191">
        <v>8885245</v>
      </c>
      <c r="H19" s="263">
        <v>4543630.55</v>
      </c>
      <c r="I19" s="263">
        <v>1650385.39</v>
      </c>
      <c r="J19" s="114">
        <f t="shared" si="0"/>
        <v>69.7</v>
      </c>
      <c r="K19" s="191">
        <v>8885245</v>
      </c>
      <c r="L19" s="263">
        <v>6747759.03</v>
      </c>
      <c r="M19" s="263">
        <v>3347999.32</v>
      </c>
      <c r="N19" s="114">
        <f t="shared" si="1"/>
        <v>113.6</v>
      </c>
      <c r="O19" s="42">
        <f t="shared" si="2"/>
        <v>90.2</v>
      </c>
    </row>
    <row r="20" spans="1:15" ht="15.75" customHeight="1">
      <c r="A20" s="11" t="s">
        <v>26</v>
      </c>
      <c r="B20" s="112">
        <v>33601887</v>
      </c>
      <c r="C20" s="112">
        <v>33601887</v>
      </c>
      <c r="D20" s="12">
        <v>15192281.7</v>
      </c>
      <c r="E20" s="12">
        <v>1853955.24</v>
      </c>
      <c r="F20" s="114">
        <f t="shared" si="3"/>
        <v>50.7</v>
      </c>
      <c r="G20" s="191">
        <v>34101887</v>
      </c>
      <c r="H20" s="263">
        <v>22073856.95</v>
      </c>
      <c r="I20" s="263">
        <v>2901316.21</v>
      </c>
      <c r="J20" s="114">
        <f t="shared" si="0"/>
        <v>73.2</v>
      </c>
      <c r="K20" s="191">
        <v>34101887</v>
      </c>
      <c r="L20" s="263">
        <v>30706018.61</v>
      </c>
      <c r="M20" s="263">
        <v>4493995.29</v>
      </c>
      <c r="N20" s="114">
        <f t="shared" si="1"/>
        <v>103.2</v>
      </c>
      <c r="O20" s="42">
        <f t="shared" si="2"/>
        <v>104.8</v>
      </c>
    </row>
    <row r="21" spans="1:15" ht="15.75" customHeight="1">
      <c r="A21" s="11" t="s">
        <v>27</v>
      </c>
      <c r="B21" s="112">
        <v>33100</v>
      </c>
      <c r="C21" s="112">
        <v>33100</v>
      </c>
      <c r="D21" s="12">
        <v>8048.98</v>
      </c>
      <c r="E21" s="12">
        <v>1265.02</v>
      </c>
      <c r="F21" s="114">
        <f t="shared" si="3"/>
        <v>28.1</v>
      </c>
      <c r="G21" s="191">
        <v>33100</v>
      </c>
      <c r="H21" s="263">
        <v>12142.66</v>
      </c>
      <c r="I21" s="263">
        <v>1427.34</v>
      </c>
      <c r="J21" s="114">
        <f t="shared" si="0"/>
        <v>41</v>
      </c>
      <c r="K21" s="191">
        <v>33100</v>
      </c>
      <c r="L21" s="263">
        <v>17876.71</v>
      </c>
      <c r="M21" s="263">
        <v>144578.29</v>
      </c>
      <c r="N21" s="114">
        <f t="shared" si="1"/>
        <v>490.8</v>
      </c>
      <c r="O21" s="42">
        <f t="shared" si="2"/>
        <v>490.8</v>
      </c>
    </row>
    <row r="22" spans="1:15" ht="15.75" customHeight="1">
      <c r="A22" s="11" t="s">
        <v>28</v>
      </c>
      <c r="B22" s="112"/>
      <c r="C22" s="112"/>
      <c r="D22" s="12"/>
      <c r="E22" s="12"/>
      <c r="F22" s="114"/>
      <c r="G22" s="191"/>
      <c r="H22" s="263"/>
      <c r="I22" s="263"/>
      <c r="J22" s="114" t="e">
        <f t="shared" si="0"/>
        <v>#DIV/0!</v>
      </c>
      <c r="K22" s="191"/>
      <c r="L22" s="263"/>
      <c r="M22" s="263"/>
      <c r="N22" s="114" t="e">
        <f t="shared" si="1"/>
        <v>#DIV/0!</v>
      </c>
      <c r="O22" s="42" t="e">
        <f t="shared" si="2"/>
        <v>#DIV/0!</v>
      </c>
    </row>
    <row r="23" spans="1:15" ht="15.75" customHeight="1">
      <c r="A23" s="11" t="s">
        <v>29</v>
      </c>
      <c r="B23" s="112"/>
      <c r="C23" s="112"/>
      <c r="D23" s="12"/>
      <c r="E23" s="12"/>
      <c r="F23" s="114"/>
      <c r="G23" s="191"/>
      <c r="H23" s="263"/>
      <c r="I23" s="263"/>
      <c r="J23" s="114" t="e">
        <f t="shared" si="0"/>
        <v>#DIV/0!</v>
      </c>
      <c r="K23" s="191"/>
      <c r="L23" s="263">
        <v>5044</v>
      </c>
      <c r="M23" s="263"/>
      <c r="N23" s="114" t="e">
        <f t="shared" si="1"/>
        <v>#DIV/0!</v>
      </c>
      <c r="O23" s="42" t="e">
        <f t="shared" si="2"/>
        <v>#DIV/0!</v>
      </c>
    </row>
    <row r="24" spans="1:15" ht="15.75" customHeight="1">
      <c r="A24" s="11" t="s">
        <v>30</v>
      </c>
      <c r="B24" s="112"/>
      <c r="C24" s="112"/>
      <c r="D24" s="12"/>
      <c r="E24" s="12"/>
      <c r="F24" s="114"/>
      <c r="G24" s="191"/>
      <c r="H24" s="263"/>
      <c r="I24" s="263"/>
      <c r="J24" s="114" t="e">
        <f t="shared" si="0"/>
        <v>#DIV/0!</v>
      </c>
      <c r="K24" s="191"/>
      <c r="L24" s="263"/>
      <c r="M24" s="263"/>
      <c r="N24" s="114" t="e">
        <f t="shared" si="1"/>
        <v>#DIV/0!</v>
      </c>
      <c r="O24" s="42" t="e">
        <f t="shared" si="2"/>
        <v>#DIV/0!</v>
      </c>
    </row>
    <row r="25" spans="1:15" ht="15.75" customHeight="1">
      <c r="A25" s="11" t="s">
        <v>75</v>
      </c>
      <c r="B25" s="112">
        <v>26000</v>
      </c>
      <c r="C25" s="112">
        <v>26000</v>
      </c>
      <c r="D25" s="12">
        <v>0</v>
      </c>
      <c r="E25" s="12">
        <v>10246.93</v>
      </c>
      <c r="F25" s="114"/>
      <c r="G25" s="191">
        <v>26000</v>
      </c>
      <c r="H25" s="263"/>
      <c r="I25" s="263">
        <v>15685.93</v>
      </c>
      <c r="J25" s="114">
        <f t="shared" si="0"/>
        <v>60.3</v>
      </c>
      <c r="K25" s="191">
        <v>26000</v>
      </c>
      <c r="L25" s="263"/>
      <c r="M25" s="263">
        <v>22341.43</v>
      </c>
      <c r="N25" s="114">
        <f t="shared" si="1"/>
        <v>85.9</v>
      </c>
      <c r="O25" s="42">
        <f t="shared" si="2"/>
        <v>85.9</v>
      </c>
    </row>
    <row r="26" spans="1:15" ht="15.75" customHeight="1">
      <c r="A26" s="11" t="s">
        <v>31</v>
      </c>
      <c r="B26" s="112"/>
      <c r="C26" s="112"/>
      <c r="D26" s="12"/>
      <c r="E26" s="12"/>
      <c r="F26" s="114"/>
      <c r="G26" s="191"/>
      <c r="H26" s="263">
        <v>2183.01</v>
      </c>
      <c r="I26" s="263">
        <v>422.12</v>
      </c>
      <c r="J26" s="114" t="e">
        <f t="shared" si="0"/>
        <v>#DIV/0!</v>
      </c>
      <c r="K26" s="191"/>
      <c r="L26" s="263"/>
      <c r="M26" s="263"/>
      <c r="N26" s="114" t="e">
        <f t="shared" si="1"/>
        <v>#DIV/0!</v>
      </c>
      <c r="O26" s="42" t="e">
        <f t="shared" si="2"/>
        <v>#DIV/0!</v>
      </c>
    </row>
    <row r="27" spans="1:15" ht="15.75" customHeight="1">
      <c r="A27" s="11" t="s">
        <v>32</v>
      </c>
      <c r="B27" s="112">
        <v>40000</v>
      </c>
      <c r="C27" s="112">
        <v>40000</v>
      </c>
      <c r="D27" s="12">
        <v>12000</v>
      </c>
      <c r="E27" s="12"/>
      <c r="F27" s="114">
        <f>ROUND((D27+E27)/(C27/100),1)</f>
        <v>30</v>
      </c>
      <c r="G27" s="191">
        <v>40000</v>
      </c>
      <c r="H27" s="263">
        <v>16100</v>
      </c>
      <c r="I27" s="263"/>
      <c r="J27" s="114">
        <f t="shared" si="0"/>
        <v>40.3</v>
      </c>
      <c r="K27" s="191">
        <v>40000</v>
      </c>
      <c r="L27" s="263">
        <v>79721.49</v>
      </c>
      <c r="M27" s="263"/>
      <c r="N27" s="114">
        <f t="shared" si="1"/>
        <v>199.3</v>
      </c>
      <c r="O27" s="42">
        <f t="shared" si="2"/>
        <v>199.3</v>
      </c>
    </row>
    <row r="28" spans="1:15" ht="15.75" customHeight="1">
      <c r="A28" s="11" t="s">
        <v>81</v>
      </c>
      <c r="B28" s="112"/>
      <c r="C28" s="112"/>
      <c r="D28" s="12"/>
      <c r="E28" s="12"/>
      <c r="F28" s="114"/>
      <c r="G28" s="191"/>
      <c r="H28" s="263"/>
      <c r="I28" s="263"/>
      <c r="J28" s="114" t="e">
        <f t="shared" si="0"/>
        <v>#DIV/0!</v>
      </c>
      <c r="K28" s="191"/>
      <c r="L28" s="263"/>
      <c r="M28" s="263"/>
      <c r="N28" s="114" t="e">
        <f t="shared" si="1"/>
        <v>#DIV/0!</v>
      </c>
      <c r="O28" s="42" t="e">
        <f t="shared" si="2"/>
        <v>#DIV/0!</v>
      </c>
    </row>
    <row r="29" spans="1:15" ht="15.75" customHeight="1">
      <c r="A29" s="11" t="s">
        <v>33</v>
      </c>
      <c r="B29" s="112">
        <v>6169218</v>
      </c>
      <c r="C29" s="112">
        <v>6169218</v>
      </c>
      <c r="D29" s="12">
        <v>2004584.34</v>
      </c>
      <c r="E29" s="12">
        <v>562002.57</v>
      </c>
      <c r="F29" s="114">
        <f>ROUND((D29+E29)/(C29/100),1)</f>
        <v>41.6</v>
      </c>
      <c r="G29" s="191">
        <v>6169218</v>
      </c>
      <c r="H29" s="263">
        <v>2749197.01</v>
      </c>
      <c r="I29" s="263">
        <v>787403.93</v>
      </c>
      <c r="J29" s="114">
        <f t="shared" si="0"/>
        <v>57.3</v>
      </c>
      <c r="K29" s="191">
        <v>6069218</v>
      </c>
      <c r="L29" s="263">
        <v>3881150.83</v>
      </c>
      <c r="M29" s="263">
        <v>1186040.01</v>
      </c>
      <c r="N29" s="114">
        <f t="shared" si="1"/>
        <v>83.5</v>
      </c>
      <c r="O29" s="42">
        <f t="shared" si="2"/>
        <v>82.1</v>
      </c>
    </row>
    <row r="30" spans="1:15" ht="15.75" customHeight="1">
      <c r="A30" s="11" t="s">
        <v>34</v>
      </c>
      <c r="B30" s="112"/>
      <c r="C30" s="112"/>
      <c r="D30" s="12"/>
      <c r="E30" s="12"/>
      <c r="F30" s="114"/>
      <c r="G30" s="191"/>
      <c r="H30" s="263"/>
      <c r="I30" s="263"/>
      <c r="J30" s="114" t="e">
        <f t="shared" si="0"/>
        <v>#DIV/0!</v>
      </c>
      <c r="K30" s="191"/>
      <c r="L30" s="263"/>
      <c r="M30" s="263"/>
      <c r="N30" s="114" t="e">
        <f t="shared" si="1"/>
        <v>#DIV/0!</v>
      </c>
      <c r="O30" s="42" t="e">
        <f t="shared" si="2"/>
        <v>#DIV/0!</v>
      </c>
    </row>
    <row r="31" spans="1:15" ht="15.75" customHeight="1">
      <c r="A31" s="11" t="s">
        <v>82</v>
      </c>
      <c r="B31" s="112"/>
      <c r="C31" s="112"/>
      <c r="D31" s="12"/>
      <c r="E31" s="12"/>
      <c r="F31" s="114"/>
      <c r="G31" s="191"/>
      <c r="H31" s="263"/>
      <c r="I31" s="263"/>
      <c r="J31" s="114" t="e">
        <f t="shared" si="0"/>
        <v>#DIV/0!</v>
      </c>
      <c r="K31" s="191"/>
      <c r="L31" s="263"/>
      <c r="M31" s="263"/>
      <c r="N31" s="114" t="e">
        <f t="shared" si="1"/>
        <v>#DIV/0!</v>
      </c>
      <c r="O31" s="42" t="e">
        <f t="shared" si="2"/>
        <v>#DIV/0!</v>
      </c>
    </row>
    <row r="32" spans="1:15" ht="15.75" customHeight="1">
      <c r="A32" s="11" t="s">
        <v>35</v>
      </c>
      <c r="B32" s="112"/>
      <c r="C32" s="112"/>
      <c r="D32" s="12"/>
      <c r="E32" s="12"/>
      <c r="F32" s="114"/>
      <c r="G32" s="191"/>
      <c r="H32" s="263"/>
      <c r="I32" s="263"/>
      <c r="J32" s="114" t="e">
        <f t="shared" si="0"/>
        <v>#DIV/0!</v>
      </c>
      <c r="K32" s="191"/>
      <c r="L32" s="263"/>
      <c r="M32" s="263"/>
      <c r="N32" s="114" t="e">
        <f t="shared" si="1"/>
        <v>#DIV/0!</v>
      </c>
      <c r="O32" s="42" t="e">
        <f t="shared" si="2"/>
        <v>#DIV/0!</v>
      </c>
    </row>
    <row r="33" spans="1:15" ht="15.75" customHeight="1">
      <c r="A33" s="11" t="s">
        <v>83</v>
      </c>
      <c r="B33" s="112"/>
      <c r="C33" s="112"/>
      <c r="D33" s="12"/>
      <c r="E33" s="12"/>
      <c r="F33" s="114"/>
      <c r="G33" s="191"/>
      <c r="H33" s="263"/>
      <c r="I33" s="263"/>
      <c r="J33" s="114" t="e">
        <f t="shared" si="0"/>
        <v>#DIV/0!</v>
      </c>
      <c r="K33" s="191"/>
      <c r="L33" s="263"/>
      <c r="M33" s="263">
        <v>123800.1</v>
      </c>
      <c r="N33" s="114" t="e">
        <f t="shared" si="1"/>
        <v>#DIV/0!</v>
      </c>
      <c r="O33" s="42" t="e">
        <f t="shared" si="2"/>
        <v>#DIV/0!</v>
      </c>
    </row>
    <row r="34" spans="1:15" ht="15.75" customHeight="1">
      <c r="A34" s="11" t="s">
        <v>36</v>
      </c>
      <c r="B34" s="112"/>
      <c r="C34" s="112"/>
      <c r="D34" s="12"/>
      <c r="E34" s="12"/>
      <c r="F34" s="114"/>
      <c r="G34" s="191"/>
      <c r="H34" s="263"/>
      <c r="I34" s="263"/>
      <c r="J34" s="114" t="e">
        <f t="shared" si="0"/>
        <v>#DIV/0!</v>
      </c>
      <c r="K34" s="191"/>
      <c r="L34" s="263"/>
      <c r="M34" s="263">
        <v>16797</v>
      </c>
      <c r="N34" s="114" t="e">
        <f t="shared" si="1"/>
        <v>#DIV/0!</v>
      </c>
      <c r="O34" s="42" t="e">
        <f t="shared" si="2"/>
        <v>#DIV/0!</v>
      </c>
    </row>
    <row r="35" spans="1:15" ht="15.75" customHeight="1">
      <c r="A35" s="11" t="s">
        <v>84</v>
      </c>
      <c r="B35" s="112">
        <v>0</v>
      </c>
      <c r="C35" s="112">
        <v>0</v>
      </c>
      <c r="D35" s="12">
        <v>54117.62</v>
      </c>
      <c r="E35" s="12">
        <v>24328.29</v>
      </c>
      <c r="F35" s="114" t="e">
        <f>ROUND((D35+E35)/(C35/100),1)</f>
        <v>#DIV/0!</v>
      </c>
      <c r="G35" s="191">
        <v>130000</v>
      </c>
      <c r="H35" s="263">
        <v>78728.43</v>
      </c>
      <c r="I35" s="263">
        <v>30277.48</v>
      </c>
      <c r="J35" s="114">
        <f>ROUND((H35+I35)/(G35/100),1)</f>
        <v>83.9</v>
      </c>
      <c r="K35" s="191">
        <v>130000</v>
      </c>
      <c r="L35" s="263">
        <v>125528.2</v>
      </c>
      <c r="M35" s="263">
        <v>84138.61</v>
      </c>
      <c r="N35" s="114">
        <f>ROUND((L35+M35)/(K35/100),1)</f>
        <v>161.3</v>
      </c>
      <c r="O35" s="42" t="e">
        <f t="shared" si="2"/>
        <v>#DIV/0!</v>
      </c>
    </row>
    <row r="36" spans="1:15" ht="15.75" customHeight="1">
      <c r="A36" s="11" t="s">
        <v>37</v>
      </c>
      <c r="B36" s="117">
        <v>0</v>
      </c>
      <c r="C36" s="117">
        <v>0</v>
      </c>
      <c r="D36" s="119">
        <v>2183.01</v>
      </c>
      <c r="E36" s="119">
        <v>422.12</v>
      </c>
      <c r="F36" s="114" t="e">
        <f>ROUND((D36+E36)/(C36/100),1)</f>
        <v>#DIV/0!</v>
      </c>
      <c r="G36" s="194"/>
      <c r="H36" s="264"/>
      <c r="I36" s="264"/>
      <c r="J36" s="120" t="e">
        <f>ROUND((H36+I36)/(G36/100),1)</f>
        <v>#DIV/0!</v>
      </c>
      <c r="K36" s="194"/>
      <c r="L36" s="264">
        <v>2349.77</v>
      </c>
      <c r="M36" s="264">
        <v>612.23</v>
      </c>
      <c r="N36" s="120" t="e">
        <f>ROUND((L36+M36)/(K36/100),1)</f>
        <v>#DIV/0!</v>
      </c>
      <c r="O36" s="42" t="e">
        <f t="shared" si="2"/>
        <v>#DIV/0!</v>
      </c>
    </row>
    <row r="37" spans="1:15" ht="15.75" customHeight="1" thickBot="1">
      <c r="A37" s="13" t="s">
        <v>38</v>
      </c>
      <c r="B37" s="123">
        <v>90000</v>
      </c>
      <c r="C37" s="123">
        <v>90000</v>
      </c>
      <c r="D37" s="125">
        <v>0</v>
      </c>
      <c r="E37" s="125"/>
      <c r="F37" s="114">
        <f>ROUND((D37+E37)/(C37/100),1)</f>
        <v>0</v>
      </c>
      <c r="G37" s="265"/>
      <c r="H37" s="264"/>
      <c r="I37" s="264"/>
      <c r="J37" s="120" t="e">
        <f>ROUND((H37+I37)/(G37/100),1)</f>
        <v>#DIV/0!</v>
      </c>
      <c r="K37" s="265"/>
      <c r="L37" s="264"/>
      <c r="M37" s="264"/>
      <c r="N37" s="120" t="e">
        <f>ROUND((L37+M37)/(K37/100),1)</f>
        <v>#DIV/0!</v>
      </c>
      <c r="O37" s="42">
        <f t="shared" si="2"/>
        <v>0</v>
      </c>
    </row>
    <row r="38" spans="1:15" ht="15.75" customHeight="1" thickBot="1">
      <c r="A38" s="14" t="s">
        <v>39</v>
      </c>
      <c r="B38" s="106">
        <f>SUM(B6:B37)</f>
        <v>71518984</v>
      </c>
      <c r="C38" s="106">
        <f>SUM(C6:C37)</f>
        <v>71518984</v>
      </c>
      <c r="D38" s="129">
        <f>SUM(D6:D37)</f>
        <v>27912430.200000003</v>
      </c>
      <c r="E38" s="127">
        <f>SUM(E6:E36)</f>
        <v>4779435.790000001</v>
      </c>
      <c r="F38" s="128">
        <f>ROUND((D38+E38)/(C38/100),1)</f>
        <v>45.7</v>
      </c>
      <c r="G38" s="266">
        <f>SUM(G6:G37)</f>
        <v>69818984</v>
      </c>
      <c r="H38" s="267">
        <f>SUM(H6:H37)</f>
        <v>41085204.179999985</v>
      </c>
      <c r="I38" s="267">
        <f>SUM(I6:I36)</f>
        <v>7320754.47</v>
      </c>
      <c r="J38" s="128">
        <f t="shared" si="0"/>
        <v>69.3</v>
      </c>
      <c r="K38" s="266">
        <f>SUM(K6:K37)</f>
        <v>69718984</v>
      </c>
      <c r="L38" s="267">
        <f>SUM(L6:L37)</f>
        <v>58188457.410000004</v>
      </c>
      <c r="M38" s="352">
        <f>SUM(M6:M36)</f>
        <v>12704594.189999998</v>
      </c>
      <c r="N38" s="128">
        <f t="shared" si="1"/>
        <v>101.7</v>
      </c>
      <c r="O38" s="42">
        <f t="shared" si="2"/>
        <v>99.1</v>
      </c>
    </row>
    <row r="39" spans="1:14" ht="15" customHeight="1">
      <c r="A39" s="15"/>
      <c r="B39" s="144"/>
      <c r="C39" s="144"/>
      <c r="F39" s="15"/>
      <c r="G39" s="144"/>
      <c r="J39" s="15"/>
      <c r="K39" s="314"/>
      <c r="N39" s="15"/>
    </row>
    <row r="40" spans="1:14" ht="15" customHeight="1">
      <c r="A40" s="15"/>
      <c r="B40" s="144"/>
      <c r="C40" s="144"/>
      <c r="F40" s="15"/>
      <c r="G40" s="144"/>
      <c r="J40" s="15"/>
      <c r="K40" s="314"/>
      <c r="N40" s="15"/>
    </row>
    <row r="44" spans="1:14" ht="16.5" thickBot="1">
      <c r="A44" s="2" t="s">
        <v>57</v>
      </c>
      <c r="B44" s="100" t="s">
        <v>1</v>
      </c>
      <c r="C44" s="100"/>
      <c r="D44" s="103"/>
      <c r="F44" s="2"/>
      <c r="G44" s="100"/>
      <c r="H44" s="103"/>
      <c r="J44" s="2"/>
      <c r="K44" s="315"/>
      <c r="L44" s="296"/>
      <c r="M44" s="296"/>
      <c r="N44" s="2"/>
    </row>
    <row r="45" spans="1:15" ht="15">
      <c r="A45" s="3" t="s">
        <v>2</v>
      </c>
      <c r="B45" s="153" t="s">
        <v>3</v>
      </c>
      <c r="C45" s="139" t="s">
        <v>4</v>
      </c>
      <c r="D45" s="154" t="s">
        <v>5</v>
      </c>
      <c r="E45" s="155"/>
      <c r="F45" s="48" t="s">
        <v>6</v>
      </c>
      <c r="G45" s="86" t="s">
        <v>4</v>
      </c>
      <c r="H45" s="87" t="s">
        <v>7</v>
      </c>
      <c r="I45" s="154"/>
      <c r="J45" s="48" t="s">
        <v>6</v>
      </c>
      <c r="K45" s="316" t="s">
        <v>4</v>
      </c>
      <c r="L45" s="294" t="s">
        <v>8</v>
      </c>
      <c r="M45" s="297"/>
      <c r="N45" s="48" t="s">
        <v>6</v>
      </c>
      <c r="O45" s="48" t="s">
        <v>6</v>
      </c>
    </row>
    <row r="46" spans="1:15" ht="15.75" thickBot="1">
      <c r="A46" s="6"/>
      <c r="B46" s="157" t="s">
        <v>9</v>
      </c>
      <c r="C46" s="141" t="s">
        <v>10</v>
      </c>
      <c r="D46" s="102" t="s">
        <v>11</v>
      </c>
      <c r="E46" s="158" t="s">
        <v>12</v>
      </c>
      <c r="F46" s="49" t="s">
        <v>13</v>
      </c>
      <c r="G46" s="89" t="s">
        <v>14</v>
      </c>
      <c r="H46" s="90" t="s">
        <v>11</v>
      </c>
      <c r="I46" s="159" t="s">
        <v>12</v>
      </c>
      <c r="J46" s="49" t="s">
        <v>13</v>
      </c>
      <c r="K46" s="317" t="s">
        <v>15</v>
      </c>
      <c r="L46" s="295" t="s">
        <v>11</v>
      </c>
      <c r="M46" s="318" t="s">
        <v>12</v>
      </c>
      <c r="N46" s="49" t="s">
        <v>13</v>
      </c>
      <c r="O46" s="178" t="s">
        <v>74</v>
      </c>
    </row>
    <row r="47" spans="1:15" ht="15">
      <c r="A47" s="51" t="s">
        <v>86</v>
      </c>
      <c r="B47" s="42"/>
      <c r="C47" s="42"/>
      <c r="D47" s="52"/>
      <c r="E47" s="190"/>
      <c r="F47" s="54"/>
      <c r="G47" s="42"/>
      <c r="H47" s="52"/>
      <c r="I47" s="190"/>
      <c r="J47" s="54" t="e">
        <f>ROUND((H47+I47)/(G47/100),1)</f>
        <v>#DIV/0!</v>
      </c>
      <c r="K47" s="42"/>
      <c r="L47" s="52"/>
      <c r="M47" s="53"/>
      <c r="N47" s="54" t="e">
        <f>ROUND((L47+M47)/(K47/100),1)</f>
        <v>#DIV/0!</v>
      </c>
      <c r="O47" s="42" t="e">
        <f aca="true" t="shared" si="4" ref="O47:O73">ROUND((L47+M47)/(B47/100),1)</f>
        <v>#DIV/0!</v>
      </c>
    </row>
    <row r="48" spans="1:15" ht="15">
      <c r="A48" s="58" t="s">
        <v>87</v>
      </c>
      <c r="B48" s="191">
        <v>16688512</v>
      </c>
      <c r="C48" s="191">
        <v>16688512</v>
      </c>
      <c r="D48" s="59">
        <v>1087647.5</v>
      </c>
      <c r="E48" s="192">
        <v>5431585.97</v>
      </c>
      <c r="F48" s="61">
        <f>ROUND((D48+E48)/(C48/100),1)</f>
        <v>39.1</v>
      </c>
      <c r="G48" s="191">
        <v>16688512</v>
      </c>
      <c r="H48" s="59">
        <v>1857846</v>
      </c>
      <c r="I48" s="192">
        <v>8303625.22</v>
      </c>
      <c r="J48" s="61">
        <f aca="true" t="shared" si="5" ref="J48:J73">ROUND((H48+I48)/(G48/100),1)</f>
        <v>60.9</v>
      </c>
      <c r="K48" s="191">
        <v>16688512</v>
      </c>
      <c r="L48" s="59">
        <v>2947891.5</v>
      </c>
      <c r="M48" s="60">
        <v>14403965.81</v>
      </c>
      <c r="N48" s="61">
        <f aca="true" t="shared" si="6" ref="N48:N73">ROUND((L48+M48)/(K48/100),1)</f>
        <v>104</v>
      </c>
      <c r="O48" s="42">
        <f t="shared" si="4"/>
        <v>104</v>
      </c>
    </row>
    <row r="49" spans="1:15" ht="15">
      <c r="A49" s="58" t="s">
        <v>58</v>
      </c>
      <c r="B49" s="191">
        <v>881422</v>
      </c>
      <c r="C49" s="191">
        <v>881422</v>
      </c>
      <c r="D49" s="59"/>
      <c r="E49" s="192">
        <v>528552.18</v>
      </c>
      <c r="F49" s="61">
        <f>ROUND((D49+E49)/(C49/100),1)</f>
        <v>60</v>
      </c>
      <c r="G49" s="191">
        <v>881422</v>
      </c>
      <c r="H49" s="59"/>
      <c r="I49" s="192">
        <v>775421.67</v>
      </c>
      <c r="J49" s="61">
        <f t="shared" si="5"/>
        <v>88</v>
      </c>
      <c r="K49" s="191">
        <v>881422</v>
      </c>
      <c r="L49" s="59"/>
      <c r="M49" s="60">
        <v>1022107.56</v>
      </c>
      <c r="N49" s="61">
        <f t="shared" si="6"/>
        <v>116</v>
      </c>
      <c r="O49" s="42">
        <f t="shared" si="4"/>
        <v>116</v>
      </c>
    </row>
    <row r="50" spans="1:15" ht="15">
      <c r="A50" s="58" t="s">
        <v>88</v>
      </c>
      <c r="B50" s="191"/>
      <c r="C50" s="191"/>
      <c r="D50" s="59"/>
      <c r="E50" s="192"/>
      <c r="F50" s="61"/>
      <c r="G50" s="191"/>
      <c r="H50" s="59"/>
      <c r="I50" s="192"/>
      <c r="J50" s="61" t="e">
        <f t="shared" si="5"/>
        <v>#DIV/0!</v>
      </c>
      <c r="K50" s="191"/>
      <c r="L50" s="59"/>
      <c r="M50" s="60">
        <v>297104.12</v>
      </c>
      <c r="N50" s="61" t="e">
        <f t="shared" si="6"/>
        <v>#DIV/0!</v>
      </c>
      <c r="O50" s="42" t="e">
        <f t="shared" si="4"/>
        <v>#DIV/0!</v>
      </c>
    </row>
    <row r="51" spans="1:15" ht="15">
      <c r="A51" s="58" t="s">
        <v>89</v>
      </c>
      <c r="B51" s="191">
        <v>0</v>
      </c>
      <c r="C51" s="191">
        <v>0</v>
      </c>
      <c r="D51" s="59">
        <v>350.17</v>
      </c>
      <c r="E51" s="192"/>
      <c r="F51" s="61" t="e">
        <f>ROUND((D51+E51)/(C51/100),1)</f>
        <v>#DIV/0!</v>
      </c>
      <c r="G51" s="191"/>
      <c r="H51" s="59">
        <v>350.17</v>
      </c>
      <c r="I51" s="192"/>
      <c r="J51" s="61" t="e">
        <f t="shared" si="5"/>
        <v>#DIV/0!</v>
      </c>
      <c r="K51" s="59"/>
      <c r="L51" s="59">
        <v>350.17</v>
      </c>
      <c r="M51" s="60"/>
      <c r="N51" s="61" t="e">
        <f t="shared" si="6"/>
        <v>#DIV/0!</v>
      </c>
      <c r="O51" s="42" t="e">
        <f t="shared" si="4"/>
        <v>#DIV/0!</v>
      </c>
    </row>
    <row r="52" spans="1:15" ht="15">
      <c r="A52" s="58" t="s">
        <v>59</v>
      </c>
      <c r="B52" s="191">
        <v>0</v>
      </c>
      <c r="C52" s="191">
        <v>0</v>
      </c>
      <c r="D52" s="59">
        <v>2022</v>
      </c>
      <c r="E52" s="192"/>
      <c r="F52" s="61" t="e">
        <f>ROUND((D52+E52)/(C52/100),1)</f>
        <v>#DIV/0!</v>
      </c>
      <c r="G52" s="191"/>
      <c r="H52" s="59">
        <v>2810.49</v>
      </c>
      <c r="I52" s="192"/>
      <c r="J52" s="61" t="e">
        <f t="shared" si="5"/>
        <v>#DIV/0!</v>
      </c>
      <c r="K52" s="191"/>
      <c r="L52" s="59">
        <v>2950.49</v>
      </c>
      <c r="M52" s="60"/>
      <c r="N52" s="61" t="e">
        <f t="shared" si="6"/>
        <v>#DIV/0!</v>
      </c>
      <c r="O52" s="42" t="e">
        <f t="shared" si="4"/>
        <v>#DIV/0!</v>
      </c>
    </row>
    <row r="53" spans="1:15" ht="15">
      <c r="A53" s="58" t="s">
        <v>90</v>
      </c>
      <c r="B53" s="191"/>
      <c r="C53" s="191"/>
      <c r="D53" s="59"/>
      <c r="E53" s="192"/>
      <c r="F53" s="61"/>
      <c r="G53" s="191"/>
      <c r="H53" s="59"/>
      <c r="I53" s="192"/>
      <c r="J53" s="61" t="e">
        <f t="shared" si="5"/>
        <v>#DIV/0!</v>
      </c>
      <c r="K53" s="191"/>
      <c r="L53" s="59">
        <v>26430.72</v>
      </c>
      <c r="M53" s="60"/>
      <c r="N53" s="61" t="e">
        <f t="shared" si="6"/>
        <v>#DIV/0!</v>
      </c>
      <c r="O53" s="42" t="e">
        <f t="shared" si="4"/>
        <v>#DIV/0!</v>
      </c>
    </row>
    <row r="54" spans="1:15" ht="15">
      <c r="A54" s="58" t="s">
        <v>91</v>
      </c>
      <c r="B54" s="191">
        <v>0</v>
      </c>
      <c r="C54" s="191">
        <v>0</v>
      </c>
      <c r="D54" s="59"/>
      <c r="E54" s="192">
        <v>49165.3</v>
      </c>
      <c r="F54" s="61" t="e">
        <f>ROUND((D54+E54)/(C54/100),1)</f>
        <v>#DIV/0!</v>
      </c>
      <c r="G54" s="191"/>
      <c r="H54" s="59"/>
      <c r="I54" s="192">
        <v>54652.43</v>
      </c>
      <c r="J54" s="61" t="e">
        <f t="shared" si="5"/>
        <v>#DIV/0!</v>
      </c>
      <c r="K54" s="191"/>
      <c r="L54" s="59"/>
      <c r="M54" s="60"/>
      <c r="N54" s="61" t="e">
        <f t="shared" si="6"/>
        <v>#DIV/0!</v>
      </c>
      <c r="O54" s="42" t="e">
        <f t="shared" si="4"/>
        <v>#DIV/0!</v>
      </c>
    </row>
    <row r="55" spans="1:15" ht="15">
      <c r="A55" s="58" t="s">
        <v>60</v>
      </c>
      <c r="B55" s="191"/>
      <c r="C55" s="191"/>
      <c r="D55" s="59"/>
      <c r="E55" s="192"/>
      <c r="F55" s="61"/>
      <c r="G55" s="191"/>
      <c r="H55" s="59"/>
      <c r="I55" s="192"/>
      <c r="J55" s="61" t="e">
        <f t="shared" si="5"/>
        <v>#DIV/0!</v>
      </c>
      <c r="K55" s="191"/>
      <c r="L55" s="59"/>
      <c r="M55" s="60"/>
      <c r="N55" s="61" t="e">
        <f t="shared" si="6"/>
        <v>#DIV/0!</v>
      </c>
      <c r="O55" s="42" t="e">
        <f t="shared" si="4"/>
        <v>#DIV/0!</v>
      </c>
    </row>
    <row r="56" spans="1:15" ht="15">
      <c r="A56" s="58" t="s">
        <v>61</v>
      </c>
      <c r="B56" s="191"/>
      <c r="C56" s="191"/>
      <c r="D56" s="59"/>
      <c r="E56" s="192"/>
      <c r="F56" s="61"/>
      <c r="G56" s="191"/>
      <c r="H56" s="59">
        <v>9600</v>
      </c>
      <c r="I56" s="192"/>
      <c r="J56" s="61" t="e">
        <f t="shared" si="5"/>
        <v>#DIV/0!</v>
      </c>
      <c r="K56" s="191"/>
      <c r="L56" s="59">
        <v>9600</v>
      </c>
      <c r="M56" s="60"/>
      <c r="N56" s="61" t="e">
        <f t="shared" si="6"/>
        <v>#DIV/0!</v>
      </c>
      <c r="O56" s="42" t="e">
        <f t="shared" si="4"/>
        <v>#DIV/0!</v>
      </c>
    </row>
    <row r="57" spans="1:15" ht="15">
      <c r="A57" s="58" t="s">
        <v>62</v>
      </c>
      <c r="B57" s="191">
        <v>0</v>
      </c>
      <c r="C57" s="191">
        <v>0</v>
      </c>
      <c r="D57" s="59">
        <v>304433</v>
      </c>
      <c r="E57" s="192"/>
      <c r="F57" s="61" t="e">
        <f>ROUND((D57+E57)/(C57/100),1)</f>
        <v>#DIV/0!</v>
      </c>
      <c r="G57" s="191"/>
      <c r="H57" s="59">
        <v>304433</v>
      </c>
      <c r="I57" s="192"/>
      <c r="J57" s="61" t="e">
        <f t="shared" si="5"/>
        <v>#DIV/0!</v>
      </c>
      <c r="K57" s="191"/>
      <c r="L57" s="59">
        <v>304433</v>
      </c>
      <c r="M57" s="60"/>
      <c r="N57" s="61" t="e">
        <f t="shared" si="6"/>
        <v>#DIV/0!</v>
      </c>
      <c r="O57" s="42" t="e">
        <f t="shared" si="4"/>
        <v>#DIV/0!</v>
      </c>
    </row>
    <row r="58" spans="1:15" ht="15">
      <c r="A58" s="58" t="s">
        <v>92</v>
      </c>
      <c r="B58" s="191">
        <v>26500</v>
      </c>
      <c r="C58" s="191">
        <v>26500</v>
      </c>
      <c r="D58" s="59">
        <v>68131</v>
      </c>
      <c r="E58" s="192">
        <v>645</v>
      </c>
      <c r="F58" s="61">
        <f>ROUND((D58+E58)/(C58/100),1)</f>
        <v>259.5</v>
      </c>
      <c r="G58" s="191">
        <v>26500</v>
      </c>
      <c r="H58" s="59">
        <v>122499</v>
      </c>
      <c r="I58" s="192">
        <v>645</v>
      </c>
      <c r="J58" s="61">
        <f t="shared" si="5"/>
        <v>464.7</v>
      </c>
      <c r="K58" s="191">
        <v>26500</v>
      </c>
      <c r="L58" s="59">
        <v>146011</v>
      </c>
      <c r="M58" s="60">
        <v>645</v>
      </c>
      <c r="N58" s="61">
        <f t="shared" si="6"/>
        <v>553.4</v>
      </c>
      <c r="O58" s="42">
        <f t="shared" si="4"/>
        <v>553.4</v>
      </c>
    </row>
    <row r="59" spans="1:15" ht="15">
      <c r="A59" s="58" t="s">
        <v>63</v>
      </c>
      <c r="B59" s="191">
        <v>32000</v>
      </c>
      <c r="C59" s="191">
        <v>32000</v>
      </c>
      <c r="D59" s="59">
        <v>2140.41</v>
      </c>
      <c r="E59" s="192"/>
      <c r="F59" s="61">
        <f>ROUND((D59+E59)/(C59/100),1)</f>
        <v>6.7</v>
      </c>
      <c r="G59" s="191">
        <v>32000</v>
      </c>
      <c r="H59" s="59">
        <v>2806.63</v>
      </c>
      <c r="I59" s="192"/>
      <c r="J59" s="61">
        <f t="shared" si="5"/>
        <v>8.8</v>
      </c>
      <c r="K59" s="191">
        <v>32000</v>
      </c>
      <c r="L59" s="59">
        <v>3407.2</v>
      </c>
      <c r="M59" s="60"/>
      <c r="N59" s="61">
        <f t="shared" si="6"/>
        <v>10.6</v>
      </c>
      <c r="O59" s="42">
        <f t="shared" si="4"/>
        <v>10.6</v>
      </c>
    </row>
    <row r="60" spans="1:15" ht="15">
      <c r="A60" s="58" t="s">
        <v>64</v>
      </c>
      <c r="B60" s="191">
        <v>0</v>
      </c>
      <c r="C60" s="191">
        <v>0</v>
      </c>
      <c r="D60" s="59">
        <v>332.99</v>
      </c>
      <c r="E60" s="192"/>
      <c r="F60" s="61"/>
      <c r="G60" s="191"/>
      <c r="H60" s="59">
        <v>332.99</v>
      </c>
      <c r="I60" s="192"/>
      <c r="J60" s="61" t="e">
        <f t="shared" si="5"/>
        <v>#DIV/0!</v>
      </c>
      <c r="K60" s="191"/>
      <c r="L60" s="59">
        <v>559.25</v>
      </c>
      <c r="M60" s="60"/>
      <c r="N60" s="61" t="e">
        <f t="shared" si="6"/>
        <v>#DIV/0!</v>
      </c>
      <c r="O60" s="42" t="e">
        <f t="shared" si="4"/>
        <v>#DIV/0!</v>
      </c>
    </row>
    <row r="61" spans="1:15" ht="15">
      <c r="A61" s="58" t="s">
        <v>65</v>
      </c>
      <c r="B61" s="191"/>
      <c r="C61" s="191"/>
      <c r="D61" s="59"/>
      <c r="E61" s="192"/>
      <c r="F61" s="61"/>
      <c r="G61" s="191"/>
      <c r="H61" s="59"/>
      <c r="I61" s="192"/>
      <c r="J61" s="61" t="e">
        <f t="shared" si="5"/>
        <v>#DIV/0!</v>
      </c>
      <c r="K61" s="191"/>
      <c r="L61" s="59"/>
      <c r="M61" s="60"/>
      <c r="N61" s="61" t="e">
        <f t="shared" si="6"/>
        <v>#DIV/0!</v>
      </c>
      <c r="O61" s="42" t="e">
        <f t="shared" si="4"/>
        <v>#DIV/0!</v>
      </c>
    </row>
    <row r="62" spans="1:15" ht="15">
      <c r="A62" s="58" t="s">
        <v>93</v>
      </c>
      <c r="B62" s="191"/>
      <c r="C62" s="191"/>
      <c r="D62" s="59"/>
      <c r="E62" s="192"/>
      <c r="F62" s="61"/>
      <c r="G62" s="191"/>
      <c r="H62" s="59"/>
      <c r="I62" s="192"/>
      <c r="J62" s="61" t="e">
        <f t="shared" si="5"/>
        <v>#DIV/0!</v>
      </c>
      <c r="K62" s="191"/>
      <c r="L62" s="59"/>
      <c r="M62" s="60"/>
      <c r="N62" s="61" t="e">
        <f t="shared" si="6"/>
        <v>#DIV/0!</v>
      </c>
      <c r="O62" s="42" t="e">
        <f t="shared" si="4"/>
        <v>#DIV/0!</v>
      </c>
    </row>
    <row r="63" spans="1:15" ht="15">
      <c r="A63" s="65" t="s">
        <v>66</v>
      </c>
      <c r="B63" s="191">
        <f>SUM(B47:B62)</f>
        <v>17628434</v>
      </c>
      <c r="C63" s="191">
        <f>SUM(C47:C62)</f>
        <v>17628434</v>
      </c>
      <c r="D63" s="59">
        <f>SUM(D47:D62)</f>
        <v>1465057.0699999998</v>
      </c>
      <c r="E63" s="193">
        <f>SUM(E47:E62)</f>
        <v>6009948.449999999</v>
      </c>
      <c r="F63" s="61">
        <f>ROUND((D63+E63)/(C63/100),1)</f>
        <v>42.4</v>
      </c>
      <c r="G63" s="191">
        <f>SUM(G47:G62)</f>
        <v>17628434</v>
      </c>
      <c r="H63" s="59">
        <f>SUM(H47:H62)</f>
        <v>2300678.2800000003</v>
      </c>
      <c r="I63" s="193">
        <f>SUM(I47:I62)</f>
        <v>9134344.32</v>
      </c>
      <c r="J63" s="61">
        <f t="shared" si="5"/>
        <v>64.9</v>
      </c>
      <c r="K63" s="191">
        <f>SUM(K47:K62)</f>
        <v>17628434</v>
      </c>
      <c r="L63" s="59">
        <f>SUM(L47:L62)</f>
        <v>3441633.3300000005</v>
      </c>
      <c r="M63" s="60">
        <f>SUM(M47:M62)</f>
        <v>15723822.49</v>
      </c>
      <c r="N63" s="61">
        <f t="shared" si="6"/>
        <v>108.7</v>
      </c>
      <c r="O63" s="42">
        <f t="shared" si="4"/>
        <v>108.7</v>
      </c>
    </row>
    <row r="64" spans="1:15" ht="15">
      <c r="A64" s="58" t="s">
        <v>94</v>
      </c>
      <c r="B64" s="194"/>
      <c r="C64" s="194"/>
      <c r="D64" s="69"/>
      <c r="E64" s="195"/>
      <c r="F64" s="61"/>
      <c r="G64" s="194"/>
      <c r="H64" s="69"/>
      <c r="I64" s="195"/>
      <c r="J64" s="61" t="e">
        <f t="shared" si="5"/>
        <v>#DIV/0!</v>
      </c>
      <c r="K64" s="82"/>
      <c r="L64" s="69"/>
      <c r="M64" s="70"/>
      <c r="N64" s="61" t="e">
        <f t="shared" si="6"/>
        <v>#DIV/0!</v>
      </c>
      <c r="O64" s="42" t="e">
        <f t="shared" si="4"/>
        <v>#DIV/0!</v>
      </c>
    </row>
    <row r="65" spans="1:15" ht="15">
      <c r="A65" s="58" t="s">
        <v>95</v>
      </c>
      <c r="B65" s="194">
        <v>33645550</v>
      </c>
      <c r="C65" s="194">
        <v>33645550</v>
      </c>
      <c r="D65" s="69">
        <v>16822774</v>
      </c>
      <c r="E65" s="196"/>
      <c r="F65" s="74">
        <f>ROUND((D65+E65)/(C65/100),1)</f>
        <v>50</v>
      </c>
      <c r="G65" s="194">
        <v>34345550</v>
      </c>
      <c r="H65" s="69">
        <v>25234162</v>
      </c>
      <c r="I65" s="196"/>
      <c r="J65" s="74">
        <f t="shared" si="5"/>
        <v>73.5</v>
      </c>
      <c r="K65" s="82">
        <v>34245550</v>
      </c>
      <c r="L65" s="82">
        <v>34245550</v>
      </c>
      <c r="M65" s="70"/>
      <c r="N65" s="74">
        <f t="shared" si="6"/>
        <v>100</v>
      </c>
      <c r="O65" s="42">
        <f t="shared" si="4"/>
        <v>101.8</v>
      </c>
    </row>
    <row r="66" spans="1:15" ht="15">
      <c r="A66" s="65" t="s">
        <v>96</v>
      </c>
      <c r="B66" s="197"/>
      <c r="C66" s="197"/>
      <c r="D66" s="67"/>
      <c r="E66" s="68"/>
      <c r="F66" s="74"/>
      <c r="G66" s="197"/>
      <c r="H66" s="67"/>
      <c r="I66" s="68"/>
      <c r="J66" s="74" t="e">
        <f t="shared" si="5"/>
        <v>#DIV/0!</v>
      </c>
      <c r="K66" s="66"/>
      <c r="L66" s="67"/>
      <c r="M66" s="68"/>
      <c r="N66" s="74" t="e">
        <f t="shared" si="6"/>
        <v>#DIV/0!</v>
      </c>
      <c r="O66" s="42" t="e">
        <f t="shared" si="4"/>
        <v>#DIV/0!</v>
      </c>
    </row>
    <row r="67" spans="1:15" ht="15">
      <c r="A67" s="58" t="s">
        <v>97</v>
      </c>
      <c r="B67" s="191"/>
      <c r="C67" s="191"/>
      <c r="D67" s="59"/>
      <c r="E67" s="192"/>
      <c r="F67" s="74"/>
      <c r="G67" s="191"/>
      <c r="H67" s="59"/>
      <c r="I67" s="192"/>
      <c r="J67" s="74" t="e">
        <f t="shared" si="5"/>
        <v>#DIV/0!</v>
      </c>
      <c r="K67" s="44"/>
      <c r="L67" s="59"/>
      <c r="M67" s="60"/>
      <c r="N67" s="74" t="e">
        <f t="shared" si="6"/>
        <v>#DIV/0!</v>
      </c>
      <c r="O67" s="42" t="e">
        <f t="shared" si="4"/>
        <v>#DIV/0!</v>
      </c>
    </row>
    <row r="68" spans="1:15" ht="15">
      <c r="A68" s="58" t="s">
        <v>98</v>
      </c>
      <c r="B68" s="191"/>
      <c r="C68" s="191"/>
      <c r="D68" s="59"/>
      <c r="E68" s="192"/>
      <c r="F68" s="61"/>
      <c r="G68" s="191"/>
      <c r="H68" s="59"/>
      <c r="I68" s="192"/>
      <c r="J68" s="61" t="e">
        <f t="shared" si="5"/>
        <v>#DIV/0!</v>
      </c>
      <c r="K68" s="44"/>
      <c r="L68" s="59"/>
      <c r="M68" s="60"/>
      <c r="N68" s="61" t="e">
        <f t="shared" si="6"/>
        <v>#DIV/0!</v>
      </c>
      <c r="O68" s="42" t="e">
        <f t="shared" si="4"/>
        <v>#DIV/0!</v>
      </c>
    </row>
    <row r="69" spans="1:15" ht="15">
      <c r="A69" s="58" t="s">
        <v>99</v>
      </c>
      <c r="B69" s="191">
        <v>2400000</v>
      </c>
      <c r="C69" s="191">
        <v>2400000</v>
      </c>
      <c r="D69" s="59">
        <v>566047</v>
      </c>
      <c r="E69" s="192"/>
      <c r="F69" s="74"/>
      <c r="G69" s="191">
        <v>2400000</v>
      </c>
      <c r="H69" s="59">
        <v>1043773</v>
      </c>
      <c r="I69" s="192"/>
      <c r="J69" s="74">
        <f t="shared" si="5"/>
        <v>43.5</v>
      </c>
      <c r="K69" s="44">
        <v>2400000</v>
      </c>
      <c r="L69" s="59">
        <v>2042598</v>
      </c>
      <c r="M69" s="60"/>
      <c r="N69" s="74">
        <f t="shared" si="6"/>
        <v>85.1</v>
      </c>
      <c r="O69" s="42">
        <f t="shared" si="4"/>
        <v>85.1</v>
      </c>
    </row>
    <row r="70" spans="1:15" ht="15">
      <c r="A70" s="58" t="s">
        <v>100</v>
      </c>
      <c r="B70" s="191">
        <v>17845000</v>
      </c>
      <c r="C70" s="191">
        <v>17845000</v>
      </c>
      <c r="D70" s="59">
        <v>8322500</v>
      </c>
      <c r="E70" s="192"/>
      <c r="F70" s="74"/>
      <c r="G70" s="191">
        <v>15445000</v>
      </c>
      <c r="H70" s="59">
        <v>11883746</v>
      </c>
      <c r="I70" s="192"/>
      <c r="J70" s="74">
        <f t="shared" si="5"/>
        <v>76.9</v>
      </c>
      <c r="K70" s="44">
        <v>15445000</v>
      </c>
      <c r="L70" s="44">
        <v>15445000</v>
      </c>
      <c r="M70" s="60"/>
      <c r="N70" s="74">
        <f t="shared" si="6"/>
        <v>100</v>
      </c>
      <c r="O70" s="42">
        <f t="shared" si="4"/>
        <v>86.6</v>
      </c>
    </row>
    <row r="71" spans="1:15" ht="15">
      <c r="A71" s="65" t="s">
        <v>101</v>
      </c>
      <c r="B71" s="191">
        <f>SUM(B65:B70)</f>
        <v>53890550</v>
      </c>
      <c r="C71" s="191">
        <f>SUM(C65:C70)</f>
        <v>53890550</v>
      </c>
      <c r="D71" s="59">
        <f>SUM(D65:D70)</f>
        <v>25711321</v>
      </c>
      <c r="E71" s="193">
        <f>SUM(E65:E70)</f>
        <v>0</v>
      </c>
      <c r="F71" s="61">
        <f>ROUND((D71+E71)/(C71/100),1)</f>
        <v>47.7</v>
      </c>
      <c r="G71" s="191">
        <f>SUM(G65:G70)</f>
        <v>52190550</v>
      </c>
      <c r="H71" s="59">
        <f>SUM(H65:H70)</f>
        <v>38161681</v>
      </c>
      <c r="I71" s="60">
        <f>SUM(I65:I70)</f>
        <v>0</v>
      </c>
      <c r="J71" s="61">
        <f t="shared" si="5"/>
        <v>73.1</v>
      </c>
      <c r="K71" s="44">
        <f>SUM(K65:K70)</f>
        <v>52090550</v>
      </c>
      <c r="L71" s="59">
        <f>SUM(L65:L70)</f>
        <v>51733148</v>
      </c>
      <c r="M71" s="60">
        <f>SUM(M65:M70)</f>
        <v>0</v>
      </c>
      <c r="N71" s="61">
        <f t="shared" si="6"/>
        <v>99.3</v>
      </c>
      <c r="O71" s="42">
        <f t="shared" si="4"/>
        <v>96</v>
      </c>
    </row>
    <row r="72" spans="1:15" ht="15.75" thickBot="1">
      <c r="A72" s="75" t="s">
        <v>67</v>
      </c>
      <c r="B72" s="194">
        <f>B63+B71</f>
        <v>71518984</v>
      </c>
      <c r="C72" s="194">
        <f>C63+C71</f>
        <v>71518984</v>
      </c>
      <c r="D72" s="69">
        <f>D63+D71</f>
        <v>27176378.07</v>
      </c>
      <c r="E72" s="195">
        <f>E63+E71</f>
        <v>6009948.449999999</v>
      </c>
      <c r="F72" s="74">
        <f>ROUND((D72+E72)/(C72/100),1)</f>
        <v>46.4</v>
      </c>
      <c r="G72" s="194">
        <f>G63+G71</f>
        <v>69818984</v>
      </c>
      <c r="H72" s="69">
        <f>H63+H71</f>
        <v>40462359.28</v>
      </c>
      <c r="I72" s="255">
        <f>I63+I71</f>
        <v>9134344.32</v>
      </c>
      <c r="J72" s="74">
        <f t="shared" si="5"/>
        <v>71</v>
      </c>
      <c r="K72" s="45">
        <f>K63+K71</f>
        <v>69718984</v>
      </c>
      <c r="L72" s="69">
        <f>L63+L71</f>
        <v>55174781.33</v>
      </c>
      <c r="M72" s="70">
        <f>M63+M71</f>
        <v>15723822.49</v>
      </c>
      <c r="N72" s="74">
        <f t="shared" si="6"/>
        <v>101.7</v>
      </c>
      <c r="O72" s="42">
        <f t="shared" si="4"/>
        <v>99.1</v>
      </c>
    </row>
    <row r="73" spans="1:15" ht="15.75" thickBot="1">
      <c r="A73" s="179" t="s">
        <v>68</v>
      </c>
      <c r="B73" s="47">
        <f>B72-B38</f>
        <v>0</v>
      </c>
      <c r="C73" s="47">
        <f>C72-C38</f>
        <v>0</v>
      </c>
      <c r="D73" s="47">
        <f>D72-D38</f>
        <v>-736052.1300000027</v>
      </c>
      <c r="E73" s="47">
        <f>E72-E38</f>
        <v>1230512.6599999983</v>
      </c>
      <c r="F73" s="180" t="e">
        <f>ROUND((D73+E73)/(C73/100),1)</f>
        <v>#DIV/0!</v>
      </c>
      <c r="G73" s="47">
        <f>G72-G38</f>
        <v>0</v>
      </c>
      <c r="H73" s="47">
        <f>H72-H38</f>
        <v>-622844.8999999836</v>
      </c>
      <c r="I73" s="256">
        <f>I72-I38</f>
        <v>1813589.8500000006</v>
      </c>
      <c r="J73" s="180" t="e">
        <f t="shared" si="5"/>
        <v>#DIV/0!</v>
      </c>
      <c r="K73" s="47">
        <f>K72-K38</f>
        <v>0</v>
      </c>
      <c r="L73" s="47">
        <f>L72-L38</f>
        <v>-3013676.0800000057</v>
      </c>
      <c r="M73" s="47">
        <f>M72-M38</f>
        <v>3019228.3000000026</v>
      </c>
      <c r="N73" s="180" t="e">
        <f t="shared" si="6"/>
        <v>#DIV/0!</v>
      </c>
      <c r="O73" s="42" t="e">
        <f t="shared" si="4"/>
        <v>#DIV/0!</v>
      </c>
    </row>
    <row r="74" spans="1:15" ht="15.75" thickBot="1">
      <c r="A74" s="181" t="s">
        <v>103</v>
      </c>
      <c r="B74" s="198"/>
      <c r="C74" s="199"/>
      <c r="D74" s="199">
        <f>D73+E73</f>
        <v>494460.5299999956</v>
      </c>
      <c r="E74" s="200"/>
      <c r="F74" s="185"/>
      <c r="G74" s="268"/>
      <c r="H74" s="275">
        <f>H73+I73</f>
        <v>1190744.950000017</v>
      </c>
      <c r="I74" s="269"/>
      <c r="J74" s="185"/>
      <c r="K74" s="353"/>
      <c r="L74" s="275">
        <f>L73+M73</f>
        <v>5552.219999996945</v>
      </c>
      <c r="M74" s="353"/>
      <c r="N74" s="185"/>
      <c r="O74" s="186"/>
    </row>
    <row r="75" spans="1:15" ht="15">
      <c r="A75" s="187"/>
      <c r="B75" s="188"/>
      <c r="C75" s="188"/>
      <c r="D75" s="188"/>
      <c r="E75" s="189"/>
      <c r="F75" s="187"/>
      <c r="G75" s="188"/>
      <c r="H75" s="188"/>
      <c r="I75" s="189"/>
      <c r="J75" s="187"/>
      <c r="K75" s="299"/>
      <c r="L75" s="299"/>
      <c r="M75" s="299"/>
      <c r="N75" s="187"/>
      <c r="O75" s="187"/>
    </row>
    <row r="76" spans="1:15" ht="15">
      <c r="A76" s="187"/>
      <c r="B76" s="188"/>
      <c r="C76" s="188"/>
      <c r="D76" s="188"/>
      <c r="E76" s="189"/>
      <c r="F76" s="187"/>
      <c r="G76" s="188"/>
      <c r="H76" s="188"/>
      <c r="I76" s="189"/>
      <c r="J76" s="187"/>
      <c r="K76" s="299"/>
      <c r="L76" s="299"/>
      <c r="M76" s="299"/>
      <c r="N76" s="187"/>
      <c r="O76" s="187"/>
    </row>
    <row r="77" spans="1:15" ht="15">
      <c r="A77" s="187"/>
      <c r="B77" s="188"/>
      <c r="C77" s="188"/>
      <c r="D77" s="188"/>
      <c r="E77" s="189"/>
      <c r="F77" s="187"/>
      <c r="G77" s="188"/>
      <c r="H77" s="188"/>
      <c r="I77" s="189"/>
      <c r="J77" s="187"/>
      <c r="K77" s="299"/>
      <c r="L77" s="299"/>
      <c r="M77" s="299"/>
      <c r="N77" s="187"/>
      <c r="O77" s="187"/>
    </row>
    <row r="78" spans="2:13" ht="15">
      <c r="B78" s="103"/>
      <c r="C78" s="103"/>
      <c r="D78" s="103"/>
      <c r="G78" s="103"/>
      <c r="H78" s="103"/>
      <c r="K78" s="296"/>
      <c r="L78" s="296"/>
      <c r="M78" s="296"/>
    </row>
    <row r="79" spans="1:13" ht="15">
      <c r="A79" s="77" t="s">
        <v>69</v>
      </c>
      <c r="B79" s="103"/>
      <c r="C79" s="103"/>
      <c r="D79" s="103"/>
      <c r="G79" s="103"/>
      <c r="H79" s="103"/>
      <c r="K79" s="296"/>
      <c r="L79" s="296"/>
      <c r="M79" s="296"/>
    </row>
    <row r="80" spans="2:13" ht="15.75" thickBot="1">
      <c r="B80" s="103"/>
      <c r="C80" s="103"/>
      <c r="D80" s="103"/>
      <c r="G80" s="103"/>
      <c r="H80" s="103"/>
      <c r="K80" s="296"/>
      <c r="L80" s="296"/>
      <c r="M80" s="296"/>
    </row>
    <row r="81" spans="1:13" ht="15">
      <c r="A81" s="32"/>
      <c r="B81" s="161" t="s">
        <v>10</v>
      </c>
      <c r="C81" s="162" t="s">
        <v>14</v>
      </c>
      <c r="D81" s="163" t="s">
        <v>15</v>
      </c>
      <c r="E81" s="144"/>
      <c r="G81" s="103"/>
      <c r="H81" s="103"/>
      <c r="K81" s="296"/>
      <c r="L81" s="296"/>
      <c r="M81" s="296"/>
    </row>
    <row r="82" spans="1:13" ht="15">
      <c r="A82" s="33" t="s">
        <v>70</v>
      </c>
      <c r="B82" s="201">
        <v>756840.1</v>
      </c>
      <c r="C82" s="257">
        <v>608134.97</v>
      </c>
      <c r="D82" s="301">
        <v>789428</v>
      </c>
      <c r="E82" s="144"/>
      <c r="G82" s="103"/>
      <c r="H82" s="103"/>
      <c r="K82" s="296"/>
      <c r="L82" s="296"/>
      <c r="M82" s="296"/>
    </row>
    <row r="83" spans="1:13" ht="15">
      <c r="A83" s="78" t="s">
        <v>71</v>
      </c>
      <c r="B83" s="201">
        <v>646623.45</v>
      </c>
      <c r="C83" s="257">
        <v>1860696.5</v>
      </c>
      <c r="D83" s="301">
        <v>1108761.08</v>
      </c>
      <c r="E83" s="144"/>
      <c r="G83" s="103"/>
      <c r="H83" s="103"/>
      <c r="K83" s="296"/>
      <c r="L83" s="296"/>
      <c r="M83" s="296"/>
    </row>
    <row r="84" spans="1:13" ht="15">
      <c r="A84" s="78" t="s">
        <v>72</v>
      </c>
      <c r="B84" s="201">
        <v>576906</v>
      </c>
      <c r="C84" s="257">
        <v>89909</v>
      </c>
      <c r="D84" s="301">
        <v>-567105</v>
      </c>
      <c r="E84" s="144" t="s">
        <v>128</v>
      </c>
      <c r="G84" s="103"/>
      <c r="H84" s="103"/>
      <c r="K84" s="296"/>
      <c r="L84" s="296"/>
      <c r="M84" s="296"/>
    </row>
    <row r="85" spans="1:13" ht="15.75" thickBot="1">
      <c r="A85" s="38" t="s">
        <v>73</v>
      </c>
      <c r="B85" s="202">
        <v>1046157.61</v>
      </c>
      <c r="C85" s="258">
        <v>366848.67</v>
      </c>
      <c r="D85" s="302">
        <v>1129375.01</v>
      </c>
      <c r="E85" s="144"/>
      <c r="G85" s="103"/>
      <c r="H85" s="103"/>
      <c r="K85" s="296"/>
      <c r="L85" s="296"/>
      <c r="M85" s="296"/>
    </row>
    <row r="89" spans="1:2" ht="15.75" thickBot="1">
      <c r="A89" s="16" t="s">
        <v>40</v>
      </c>
      <c r="B89" s="91"/>
    </row>
    <row r="90" spans="1:14" ht="15.75" thickBot="1">
      <c r="A90" s="17" t="s">
        <v>41</v>
      </c>
      <c r="B90" s="92" t="s">
        <v>42</v>
      </c>
      <c r="C90" s="93"/>
      <c r="D90" s="94" t="s">
        <v>43</v>
      </c>
      <c r="E90" s="146"/>
      <c r="F90" s="19" t="s">
        <v>44</v>
      </c>
      <c r="G90" s="93"/>
      <c r="H90" s="94" t="s">
        <v>45</v>
      </c>
      <c r="I90" s="146"/>
      <c r="J90" s="19" t="s">
        <v>44</v>
      </c>
      <c r="K90" s="319"/>
      <c r="L90" s="303" t="s">
        <v>46</v>
      </c>
      <c r="M90" s="320"/>
      <c r="N90" s="19" t="s">
        <v>44</v>
      </c>
    </row>
    <row r="91" spans="1:14" ht="15">
      <c r="A91" s="20"/>
      <c r="E91" s="148"/>
      <c r="F91" s="22"/>
      <c r="G91" s="95"/>
      <c r="H91" s="21"/>
      <c r="I91" s="148"/>
      <c r="J91" s="22"/>
      <c r="K91" s="321"/>
      <c r="L91" s="21"/>
      <c r="M91" s="322"/>
      <c r="N91" s="22"/>
    </row>
    <row r="92" spans="1:14" ht="15">
      <c r="A92" s="20" t="s">
        <v>47</v>
      </c>
      <c r="B92" s="203">
        <v>25463757</v>
      </c>
      <c r="C92" s="204"/>
      <c r="D92" s="205">
        <v>12059543</v>
      </c>
      <c r="E92" s="148"/>
      <c r="F92" s="26">
        <f>ROUND((D93)/(B93/100),1)</f>
        <v>24.8</v>
      </c>
      <c r="G92" s="95"/>
      <c r="H92" s="270">
        <v>17773085</v>
      </c>
      <c r="I92" s="148"/>
      <c r="J92" s="26">
        <f>ROUND((H92)/(B93/100),1)</f>
        <v>3838.7</v>
      </c>
      <c r="K92" s="321"/>
      <c r="L92" s="270">
        <v>25090988</v>
      </c>
      <c r="M92" s="322"/>
      <c r="N92" s="26">
        <f>ROUND((L92)/(B92/100),1)</f>
        <v>98.5</v>
      </c>
    </row>
    <row r="93" spans="1:14" ht="15">
      <c r="A93" s="20" t="s">
        <v>48</v>
      </c>
      <c r="B93" s="203">
        <v>463000</v>
      </c>
      <c r="C93" s="204"/>
      <c r="D93" s="205">
        <v>114666</v>
      </c>
      <c r="E93" s="148"/>
      <c r="F93" s="26" t="e">
        <f>ROUND((D94)/(B94/100),1)</f>
        <v>#DIV/0!</v>
      </c>
      <c r="G93" s="95"/>
      <c r="H93" s="270">
        <v>136203</v>
      </c>
      <c r="I93" s="148"/>
      <c r="J93" s="26" t="e">
        <f>ROUND((H93)/(B94/100),1)</f>
        <v>#DIV/0!</v>
      </c>
      <c r="K93" s="321"/>
      <c r="L93" s="270">
        <v>163224</v>
      </c>
      <c r="M93" s="322"/>
      <c r="N93" s="26">
        <f>ROUND((L93)/(B93/100),1)</f>
        <v>35.3</v>
      </c>
    </row>
    <row r="94" spans="1:14" ht="15">
      <c r="A94" s="20" t="s">
        <v>49</v>
      </c>
      <c r="B94" s="203"/>
      <c r="C94" s="204"/>
      <c r="D94" s="205">
        <v>123.83</v>
      </c>
      <c r="E94" s="148"/>
      <c r="F94" s="26" t="e">
        <f>ROUND((D95)/(B95/100),1)</f>
        <v>#DIV/0!</v>
      </c>
      <c r="G94" s="95"/>
      <c r="H94" s="270">
        <v>122.597</v>
      </c>
      <c r="I94" s="148"/>
      <c r="J94" s="26" t="e">
        <f>ROUND((H94)/(B95/100),1)</f>
        <v>#DIV/0!</v>
      </c>
      <c r="K94" s="321"/>
      <c r="L94" s="270">
        <v>126.52</v>
      </c>
      <c r="M94" s="322"/>
      <c r="N94" s="26" t="e">
        <f>ROUND((L94)/(B94/100),1)</f>
        <v>#DIV/0!</v>
      </c>
    </row>
    <row r="95" spans="1:14" ht="15.75" thickBot="1">
      <c r="A95" s="27" t="s">
        <v>50</v>
      </c>
      <c r="B95" s="206"/>
      <c r="C95" s="207"/>
      <c r="D95" s="208">
        <v>16231.87</v>
      </c>
      <c r="E95" s="150"/>
      <c r="F95" s="30" t="e">
        <f>ROUND((#REF!)/(#REF!/100),1)</f>
        <v>#REF!</v>
      </c>
      <c r="G95" s="151"/>
      <c r="H95" s="271">
        <v>16107.96</v>
      </c>
      <c r="I95" s="150"/>
      <c r="J95" s="30" t="e">
        <f>ROUND((H95)/(#REF!/100),1)</f>
        <v>#REF!</v>
      </c>
      <c r="K95" s="323"/>
      <c r="L95" s="271">
        <v>16526.65</v>
      </c>
      <c r="M95" s="324"/>
      <c r="N95" s="30" t="e">
        <f>ROUND((L95)/(#REF!/100),1)</f>
        <v>#REF!</v>
      </c>
    </row>
    <row r="98" spans="1:2" ht="15.75" thickBot="1">
      <c r="A98" s="31" t="s">
        <v>51</v>
      </c>
      <c r="B98" s="96"/>
    </row>
    <row r="99" spans="1:4" ht="15.75" thickBot="1">
      <c r="A99" s="32"/>
      <c r="B99" s="97" t="s">
        <v>10</v>
      </c>
      <c r="C99" s="98" t="s">
        <v>14</v>
      </c>
      <c r="D99" s="99" t="s">
        <v>15</v>
      </c>
    </row>
    <row r="100" spans="1:4" ht="15">
      <c r="A100" s="33" t="s">
        <v>52</v>
      </c>
      <c r="B100" s="209">
        <v>2620163.98</v>
      </c>
      <c r="C100" s="272">
        <v>2620163.98</v>
      </c>
      <c r="D100" s="349">
        <v>2649080.98</v>
      </c>
    </row>
    <row r="101" spans="1:4" ht="15">
      <c r="A101" s="33" t="s">
        <v>53</v>
      </c>
      <c r="B101" s="210">
        <v>1207376.32</v>
      </c>
      <c r="C101" s="273">
        <v>1207376.32</v>
      </c>
      <c r="D101" s="350">
        <v>1207376.32</v>
      </c>
    </row>
    <row r="102" spans="1:4" ht="15">
      <c r="A102" s="33" t="s">
        <v>54</v>
      </c>
      <c r="B102" s="210">
        <v>82273.37</v>
      </c>
      <c r="C102" s="263">
        <v>26764.87</v>
      </c>
      <c r="D102" s="350">
        <v>10532.87</v>
      </c>
    </row>
    <row r="103" spans="1:4" ht="15">
      <c r="A103" s="33" t="s">
        <v>55</v>
      </c>
      <c r="B103" s="210">
        <v>1016350.53</v>
      </c>
      <c r="C103" s="273">
        <v>1016350.53</v>
      </c>
      <c r="D103" s="350">
        <v>1016350.53</v>
      </c>
    </row>
    <row r="104" spans="1:4" ht="15">
      <c r="A104" s="33" t="s">
        <v>85</v>
      </c>
      <c r="B104" s="210">
        <v>0</v>
      </c>
      <c r="C104" s="273">
        <v>0</v>
      </c>
      <c r="D104" s="350">
        <v>9000</v>
      </c>
    </row>
    <row r="105" spans="1:4" ht="15.75" thickBot="1">
      <c r="A105" s="38" t="s">
        <v>56</v>
      </c>
      <c r="B105" s="211">
        <v>1980519.95</v>
      </c>
      <c r="C105" s="274">
        <v>1874919.95</v>
      </c>
      <c r="D105" s="351">
        <v>1974919.95</v>
      </c>
    </row>
    <row r="108" ht="15">
      <c r="A108" t="s">
        <v>137</v>
      </c>
    </row>
    <row r="109" ht="15">
      <c r="A109" t="s">
        <v>149</v>
      </c>
    </row>
    <row r="110" ht="15">
      <c r="A110" t="s">
        <v>138</v>
      </c>
    </row>
    <row r="111" ht="15">
      <c r="A111" t="s">
        <v>150</v>
      </c>
    </row>
    <row r="112" ht="15">
      <c r="A112" t="s">
        <v>151</v>
      </c>
    </row>
    <row r="113" ht="15">
      <c r="A113" t="s">
        <v>139</v>
      </c>
    </row>
    <row r="114" ht="15">
      <c r="A114" t="s">
        <v>152</v>
      </c>
    </row>
    <row r="115" ht="15">
      <c r="A115" t="s">
        <v>153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+++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Prazakova</dc:creator>
  <cp:keywords/>
  <dc:description/>
  <cp:lastModifiedBy>Prazakova</cp:lastModifiedBy>
  <cp:lastPrinted>2012-08-08T07:49:05Z</cp:lastPrinted>
  <dcterms:created xsi:type="dcterms:W3CDTF">2011-02-23T13:07:14Z</dcterms:created>
  <dcterms:modified xsi:type="dcterms:W3CDTF">2013-04-30T07:17:38Z</dcterms:modified>
  <cp:category/>
  <cp:version/>
  <cp:contentType/>
  <cp:contentStatus/>
</cp:coreProperties>
</file>